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440" windowHeight="8010" firstSheet="4" activeTab="12"/>
  </bookViews>
  <sheets>
    <sheet name="L07 à L11 L+RS 2000an" sheetId="1" r:id="rId1"/>
    <sheet name="L15 à L22 + RS" sheetId="13" r:id="rId2"/>
    <sheet name="L23 à 29" sheetId="2" r:id="rId3"/>
    <sheet name="L23-L29RS" sheetId="4" r:id="rId4"/>
    <sheet name="L30-L50" sheetId="3" r:id="rId5"/>
    <sheet name="L37-L45 RS" sheetId="6" r:id="rId6"/>
    <sheet name="L55-L80" sheetId="7" r:id="rId7"/>
    <sheet name="L75 RS" sheetId="8" r:id="rId8"/>
    <sheet name="L90-L132" sheetId="9" r:id="rId9"/>
    <sheet name="L90-L132 RS" sheetId="10" r:id="rId10"/>
    <sheet name="Feuil1" sheetId="12" r:id="rId11"/>
    <sheet name="coopenoix L11-10B" sheetId="14" r:id="rId12"/>
    <sheet name="Calcul simplifié" sheetId="15" r:id="rId13"/>
    <sheet name="Feuil3" sheetId="16" r:id="rId14"/>
  </sheets>
  <calcPr calcId="124519"/>
</workbook>
</file>

<file path=xl/calcChain.xml><?xml version="1.0" encoding="utf-8"?>
<calcChain xmlns="http://schemas.openxmlformats.org/spreadsheetml/2006/main">
  <c r="I20" i="15"/>
  <c r="E20"/>
  <c r="A31"/>
  <c r="F30"/>
  <c r="C8"/>
  <c r="E11"/>
  <c r="I11" s="1"/>
  <c r="E12"/>
  <c r="I12" s="1"/>
  <c r="E13"/>
  <c r="I13" s="1"/>
  <c r="E14"/>
  <c r="I14" s="1"/>
  <c r="E15"/>
  <c r="I15" s="1"/>
  <c r="E16"/>
  <c r="I16" s="1"/>
  <c r="E17"/>
  <c r="I17" s="1"/>
  <c r="E18"/>
  <c r="I18" s="1"/>
  <c r="E19"/>
  <c r="I19" s="1"/>
  <c r="E10"/>
  <c r="I10" s="1"/>
  <c r="A25"/>
  <c r="AX53" i="4"/>
  <c r="AX54"/>
  <c r="AX73"/>
  <c r="AX74"/>
  <c r="AX75"/>
  <c r="AX76"/>
  <c r="AX78"/>
  <c r="AX52"/>
  <c r="AW54"/>
  <c r="AO52"/>
  <c r="AN52"/>
  <c r="AM52"/>
  <c r="AL52"/>
  <c r="AK52"/>
  <c r="AJ52"/>
  <c r="AH52"/>
  <c r="AF52"/>
  <c r="AK75"/>
  <c r="AO75"/>
  <c r="AO76"/>
  <c r="AN76"/>
  <c r="AO73"/>
  <c r="AN73"/>
  <c r="AM76"/>
  <c r="AM75"/>
  <c r="AL76"/>
  <c r="AM73"/>
  <c r="AL73"/>
  <c r="AJ76"/>
  <c r="AK76"/>
  <c r="AK73"/>
  <c r="AJ73"/>
  <c r="AH76"/>
  <c r="AH73"/>
  <c r="AF76"/>
  <c r="AF73"/>
  <c r="AD76"/>
  <c r="AD73"/>
  <c r="AO54"/>
  <c r="AN54"/>
  <c r="AM54"/>
  <c r="AL54"/>
  <c r="AK54"/>
  <c r="AJ54"/>
  <c r="AI54"/>
  <c r="AH54"/>
  <c r="AF54"/>
  <c r="AO53"/>
  <c r="AM53"/>
  <c r="AK53"/>
  <c r="AI53"/>
  <c r="AE53"/>
  <c r="AD77"/>
  <c r="AD55"/>
  <c r="AD54"/>
  <c r="AD52"/>
  <c r="AE75"/>
  <c r="AB75"/>
  <c r="C75"/>
  <c r="D75" s="1"/>
  <c r="AE74"/>
  <c r="AE76"/>
  <c r="AE73"/>
  <c r="AB73"/>
  <c r="AB74"/>
  <c r="AB76"/>
  <c r="C76"/>
  <c r="D76" s="1"/>
  <c r="E76" s="1"/>
  <c r="F76" s="1"/>
  <c r="G76" s="1"/>
  <c r="H76" s="1"/>
  <c r="C74"/>
  <c r="D74" s="1"/>
  <c r="E74" s="1"/>
  <c r="F74" s="1"/>
  <c r="G74" s="1"/>
  <c r="H74" s="1"/>
  <c r="AU74" s="1"/>
  <c r="Q20" i="13"/>
  <c r="AC159" i="7"/>
  <c r="AD159"/>
  <c r="AE159"/>
  <c r="BA160"/>
  <c r="AC131"/>
  <c r="AC132"/>
  <c r="AC133"/>
  <c r="AA131"/>
  <c r="AA132"/>
  <c r="AA133"/>
  <c r="AE152"/>
  <c r="AH152" s="1"/>
  <c r="AK152" s="1"/>
  <c r="AN152" s="1"/>
  <c r="AQ152" s="1"/>
  <c r="AT152" s="1"/>
  <c r="AW152" s="1"/>
  <c r="AZ152" s="1"/>
  <c r="AE153"/>
  <c r="AH153" s="1"/>
  <c r="AK153" s="1"/>
  <c r="AN153" s="1"/>
  <c r="AQ153" s="1"/>
  <c r="AT153" s="1"/>
  <c r="AW153" s="1"/>
  <c r="AZ153" s="1"/>
  <c r="AE154"/>
  <c r="AH154" s="1"/>
  <c r="AK154" s="1"/>
  <c r="AN154" s="1"/>
  <c r="AQ154" s="1"/>
  <c r="AT154" s="1"/>
  <c r="AW154" s="1"/>
  <c r="AE155"/>
  <c r="AH155" s="1"/>
  <c r="AK155" s="1"/>
  <c r="AN155" s="1"/>
  <c r="AQ155" s="1"/>
  <c r="AT155" s="1"/>
  <c r="AW155" s="1"/>
  <c r="AZ155" s="1"/>
  <c r="AE156"/>
  <c r="AH156" s="1"/>
  <c r="AK156" s="1"/>
  <c r="AN156" s="1"/>
  <c r="AQ156" s="1"/>
  <c r="AT156" s="1"/>
  <c r="AW156" s="1"/>
  <c r="AZ156" s="1"/>
  <c r="AE157"/>
  <c r="AH157" s="1"/>
  <c r="AK157" s="1"/>
  <c r="AN157" s="1"/>
  <c r="AQ157" s="1"/>
  <c r="AT157" s="1"/>
  <c r="AW157" s="1"/>
  <c r="AZ157" s="1"/>
  <c r="BA157" s="1"/>
  <c r="AD152"/>
  <c r="AF152" s="1"/>
  <c r="AI152" s="1"/>
  <c r="AL152" s="1"/>
  <c r="AO152" s="1"/>
  <c r="AR152" s="1"/>
  <c r="AU152" s="1"/>
  <c r="AD153"/>
  <c r="AG153" s="1"/>
  <c r="AJ153" s="1"/>
  <c r="AM153" s="1"/>
  <c r="AP153" s="1"/>
  <c r="AS153" s="1"/>
  <c r="AV153" s="1"/>
  <c r="AD154"/>
  <c r="AF154" s="1"/>
  <c r="AI154" s="1"/>
  <c r="AL154" s="1"/>
  <c r="AO154" s="1"/>
  <c r="AR154" s="1"/>
  <c r="AU154" s="1"/>
  <c r="AX154" s="1"/>
  <c r="AD155"/>
  <c r="AF155" s="1"/>
  <c r="AI155" s="1"/>
  <c r="AL155" s="1"/>
  <c r="AO155" s="1"/>
  <c r="AR155" s="1"/>
  <c r="AU155" s="1"/>
  <c r="AX155" s="1"/>
  <c r="BA155" s="1"/>
  <c r="AD156"/>
  <c r="AF156" s="1"/>
  <c r="AI156" s="1"/>
  <c r="AL156" s="1"/>
  <c r="AO156" s="1"/>
  <c r="AR156" s="1"/>
  <c r="AU156" s="1"/>
  <c r="AX156" s="1"/>
  <c r="AD157"/>
  <c r="AF157" s="1"/>
  <c r="AI157" s="1"/>
  <c r="AL157" s="1"/>
  <c r="AO157" s="1"/>
  <c r="AR157" s="1"/>
  <c r="AU157" s="1"/>
  <c r="AX157" s="1"/>
  <c r="AC152"/>
  <c r="AC153"/>
  <c r="AC154"/>
  <c r="AC155"/>
  <c r="AC156"/>
  <c r="AC157"/>
  <c r="AD133"/>
  <c r="AF133" s="1"/>
  <c r="AI133" s="1"/>
  <c r="AL133" s="1"/>
  <c r="AO133" s="1"/>
  <c r="AR133" s="1"/>
  <c r="AU133" s="1"/>
  <c r="AX133" s="1"/>
  <c r="AE133"/>
  <c r="AH133" s="1"/>
  <c r="AK133" s="1"/>
  <c r="AN133" s="1"/>
  <c r="AQ133" s="1"/>
  <c r="AT133" s="1"/>
  <c r="AW133" s="1"/>
  <c r="AZ133" s="1"/>
  <c r="AD132"/>
  <c r="AG132" s="1"/>
  <c r="AJ132" s="1"/>
  <c r="AM132" s="1"/>
  <c r="AE132"/>
  <c r="AH132" s="1"/>
  <c r="AK132" s="1"/>
  <c r="AN132" s="1"/>
  <c r="AQ132" s="1"/>
  <c r="AT132" s="1"/>
  <c r="AW132" s="1"/>
  <c r="AZ132" s="1"/>
  <c r="AD131"/>
  <c r="AF131" s="1"/>
  <c r="AI131" s="1"/>
  <c r="AL131" s="1"/>
  <c r="AO131" s="1"/>
  <c r="AR131" s="1"/>
  <c r="AU131" s="1"/>
  <c r="AX131" s="1"/>
  <c r="AE131"/>
  <c r="AH131" s="1"/>
  <c r="AK131" s="1"/>
  <c r="AN131" s="1"/>
  <c r="AQ131" s="1"/>
  <c r="AT131" s="1"/>
  <c r="AW131" s="1"/>
  <c r="AZ131" s="1"/>
  <c r="AA158"/>
  <c r="AA157"/>
  <c r="AA156"/>
  <c r="AA155"/>
  <c r="AA154"/>
  <c r="AA153"/>
  <c r="AA152"/>
  <c r="AE158"/>
  <c r="AH158" s="1"/>
  <c r="AK158" s="1"/>
  <c r="AN158" s="1"/>
  <c r="AQ158" s="1"/>
  <c r="AT158" s="1"/>
  <c r="AW158" s="1"/>
  <c r="AZ158" s="1"/>
  <c r="AD158"/>
  <c r="AG158" s="1"/>
  <c r="AJ158" s="1"/>
  <c r="AM158" s="1"/>
  <c r="AP158" s="1"/>
  <c r="AS158" s="1"/>
  <c r="AV158" s="1"/>
  <c r="AY158" s="1"/>
  <c r="AC158"/>
  <c r="AE151"/>
  <c r="AH151" s="1"/>
  <c r="AK151" s="1"/>
  <c r="AN151" s="1"/>
  <c r="AQ151" s="1"/>
  <c r="AT151" s="1"/>
  <c r="AD151"/>
  <c r="AF151" s="1"/>
  <c r="AI151" s="1"/>
  <c r="AL151" s="1"/>
  <c r="AO151" s="1"/>
  <c r="AR151" s="1"/>
  <c r="AU151" s="1"/>
  <c r="AX151" s="1"/>
  <c r="AC151"/>
  <c r="AA151"/>
  <c r="AE150"/>
  <c r="AH150" s="1"/>
  <c r="AK150" s="1"/>
  <c r="AN150" s="1"/>
  <c r="AQ150" s="1"/>
  <c r="AT150" s="1"/>
  <c r="AW150" s="1"/>
  <c r="AZ150" s="1"/>
  <c r="AD150"/>
  <c r="AF150" s="1"/>
  <c r="AI150" s="1"/>
  <c r="AL150" s="1"/>
  <c r="AO150" s="1"/>
  <c r="AR150" s="1"/>
  <c r="AU150" s="1"/>
  <c r="AX150" s="1"/>
  <c r="AC150"/>
  <c r="AA150"/>
  <c r="AE149"/>
  <c r="AH149" s="1"/>
  <c r="AK149" s="1"/>
  <c r="AN149" s="1"/>
  <c r="AQ149" s="1"/>
  <c r="AT149" s="1"/>
  <c r="AW149" s="1"/>
  <c r="AZ149" s="1"/>
  <c r="AD149"/>
  <c r="AF149" s="1"/>
  <c r="AI149" s="1"/>
  <c r="AL149" s="1"/>
  <c r="AO149" s="1"/>
  <c r="AR149" s="1"/>
  <c r="AC149"/>
  <c r="AA149"/>
  <c r="AE148"/>
  <c r="AH148" s="1"/>
  <c r="AK148" s="1"/>
  <c r="AN148" s="1"/>
  <c r="AQ148" s="1"/>
  <c r="AT148" s="1"/>
  <c r="AW148" s="1"/>
  <c r="AZ148" s="1"/>
  <c r="AD148"/>
  <c r="AG148" s="1"/>
  <c r="AJ148" s="1"/>
  <c r="AM148" s="1"/>
  <c r="AP148" s="1"/>
  <c r="AS148" s="1"/>
  <c r="AV148" s="1"/>
  <c r="AY148" s="1"/>
  <c r="AC148"/>
  <c r="AA148"/>
  <c r="AE147"/>
  <c r="AH147" s="1"/>
  <c r="AK147" s="1"/>
  <c r="AN147" s="1"/>
  <c r="AQ147" s="1"/>
  <c r="AT147" s="1"/>
  <c r="AW147" s="1"/>
  <c r="AZ147" s="1"/>
  <c r="AD147"/>
  <c r="AF147" s="1"/>
  <c r="AI147" s="1"/>
  <c r="AL147" s="1"/>
  <c r="AO147" s="1"/>
  <c r="AR147" s="1"/>
  <c r="AU147" s="1"/>
  <c r="AX147" s="1"/>
  <c r="AC147"/>
  <c r="AA147"/>
  <c r="AE146"/>
  <c r="AH146" s="1"/>
  <c r="AK146" s="1"/>
  <c r="AN146" s="1"/>
  <c r="AQ146" s="1"/>
  <c r="AT146" s="1"/>
  <c r="AW146" s="1"/>
  <c r="AZ146" s="1"/>
  <c r="AD146"/>
  <c r="AF146" s="1"/>
  <c r="AI146" s="1"/>
  <c r="AL146" s="1"/>
  <c r="AO146" s="1"/>
  <c r="AC146"/>
  <c r="AA146"/>
  <c r="AE145"/>
  <c r="AH145" s="1"/>
  <c r="AK145" s="1"/>
  <c r="AN145" s="1"/>
  <c r="AQ145" s="1"/>
  <c r="AT145" s="1"/>
  <c r="AW145" s="1"/>
  <c r="AZ145" s="1"/>
  <c r="AD145"/>
  <c r="AF145" s="1"/>
  <c r="AI145" s="1"/>
  <c r="AL145" s="1"/>
  <c r="AO145" s="1"/>
  <c r="AR145" s="1"/>
  <c r="AU145" s="1"/>
  <c r="AX145" s="1"/>
  <c r="AC145"/>
  <c r="AA145"/>
  <c r="AE144"/>
  <c r="AH144" s="1"/>
  <c r="AK144" s="1"/>
  <c r="AN144" s="1"/>
  <c r="AQ144" s="1"/>
  <c r="AT144" s="1"/>
  <c r="AW144" s="1"/>
  <c r="AZ144" s="1"/>
  <c r="AD144"/>
  <c r="AG144" s="1"/>
  <c r="AJ144" s="1"/>
  <c r="AM144" s="1"/>
  <c r="AC144"/>
  <c r="AA144"/>
  <c r="AE143"/>
  <c r="AH143" s="1"/>
  <c r="AK143" s="1"/>
  <c r="AN143" s="1"/>
  <c r="AQ143" s="1"/>
  <c r="AT143" s="1"/>
  <c r="AW143" s="1"/>
  <c r="AZ143" s="1"/>
  <c r="AD143"/>
  <c r="AF143" s="1"/>
  <c r="AI143" s="1"/>
  <c r="AL143" s="1"/>
  <c r="AC143"/>
  <c r="AA143"/>
  <c r="AE142"/>
  <c r="AH142" s="1"/>
  <c r="AK142" s="1"/>
  <c r="AD142"/>
  <c r="AF142" s="1"/>
  <c r="AI142" s="1"/>
  <c r="AL142" s="1"/>
  <c r="AO142" s="1"/>
  <c r="AR142" s="1"/>
  <c r="AU142" s="1"/>
  <c r="AX142" s="1"/>
  <c r="AC142"/>
  <c r="AA142"/>
  <c r="AE141"/>
  <c r="AH141" s="1"/>
  <c r="AK141" s="1"/>
  <c r="AN141" s="1"/>
  <c r="AQ141" s="1"/>
  <c r="AT141" s="1"/>
  <c r="AW141" s="1"/>
  <c r="AZ141" s="1"/>
  <c r="AD141"/>
  <c r="AF141" s="1"/>
  <c r="AI141" s="1"/>
  <c r="AL141" s="1"/>
  <c r="AO141" s="1"/>
  <c r="AR141" s="1"/>
  <c r="AU141" s="1"/>
  <c r="AX141" s="1"/>
  <c r="AC141"/>
  <c r="AA141"/>
  <c r="AE140"/>
  <c r="AH140" s="1"/>
  <c r="AK140" s="1"/>
  <c r="AN140" s="1"/>
  <c r="AQ140" s="1"/>
  <c r="AT140" s="1"/>
  <c r="AW140" s="1"/>
  <c r="AZ140" s="1"/>
  <c r="AD140"/>
  <c r="AG140" s="1"/>
  <c r="AJ140" s="1"/>
  <c r="AM140" s="1"/>
  <c r="AP140" s="1"/>
  <c r="AS140" s="1"/>
  <c r="AV140" s="1"/>
  <c r="AY140" s="1"/>
  <c r="AC140"/>
  <c r="AA140"/>
  <c r="AE139"/>
  <c r="AH139" s="1"/>
  <c r="AD139"/>
  <c r="AF139" s="1"/>
  <c r="AI139" s="1"/>
  <c r="AL139" s="1"/>
  <c r="AO139" s="1"/>
  <c r="AR139" s="1"/>
  <c r="AU139" s="1"/>
  <c r="AX139" s="1"/>
  <c r="AC139"/>
  <c r="AA139"/>
  <c r="AE138"/>
  <c r="AH138" s="1"/>
  <c r="AK138" s="1"/>
  <c r="AN138" s="1"/>
  <c r="AQ138" s="1"/>
  <c r="AT138" s="1"/>
  <c r="AW138" s="1"/>
  <c r="AZ138" s="1"/>
  <c r="AD138"/>
  <c r="AF138" s="1"/>
  <c r="AI138" s="1"/>
  <c r="AL138" s="1"/>
  <c r="AO138" s="1"/>
  <c r="AR138" s="1"/>
  <c r="AU138" s="1"/>
  <c r="AX138" s="1"/>
  <c r="AC138"/>
  <c r="AA138"/>
  <c r="AE137"/>
  <c r="AH137" s="1"/>
  <c r="AK137" s="1"/>
  <c r="AN137" s="1"/>
  <c r="AQ137" s="1"/>
  <c r="AT137" s="1"/>
  <c r="AW137" s="1"/>
  <c r="AZ137" s="1"/>
  <c r="AD137"/>
  <c r="AF137" s="1"/>
  <c r="AC137"/>
  <c r="AA137"/>
  <c r="AE136"/>
  <c r="AH136" s="1"/>
  <c r="AK136" s="1"/>
  <c r="AN136" s="1"/>
  <c r="AQ136" s="1"/>
  <c r="AT136" s="1"/>
  <c r="AW136" s="1"/>
  <c r="AZ136" s="1"/>
  <c r="AD136"/>
  <c r="AG136" s="1"/>
  <c r="AJ136" s="1"/>
  <c r="AM136" s="1"/>
  <c r="AP136" s="1"/>
  <c r="AS136" s="1"/>
  <c r="AV136" s="1"/>
  <c r="AY136" s="1"/>
  <c r="AC136"/>
  <c r="AA136"/>
  <c r="AE135"/>
  <c r="AH135" s="1"/>
  <c r="AK135" s="1"/>
  <c r="AN135" s="1"/>
  <c r="AQ135" s="1"/>
  <c r="AT135" s="1"/>
  <c r="AW135" s="1"/>
  <c r="AZ135" s="1"/>
  <c r="AD135"/>
  <c r="AF135" s="1"/>
  <c r="AI135" s="1"/>
  <c r="AL135" s="1"/>
  <c r="AO135" s="1"/>
  <c r="AR135" s="1"/>
  <c r="AU135" s="1"/>
  <c r="AX135" s="1"/>
  <c r="AC135"/>
  <c r="AA135"/>
  <c r="AE134"/>
  <c r="AH134" s="1"/>
  <c r="AK134" s="1"/>
  <c r="AN134" s="1"/>
  <c r="AQ134" s="1"/>
  <c r="AT134" s="1"/>
  <c r="AW134" s="1"/>
  <c r="AZ134" s="1"/>
  <c r="AD134"/>
  <c r="AF134" s="1"/>
  <c r="AI134" s="1"/>
  <c r="AL134" s="1"/>
  <c r="AO134" s="1"/>
  <c r="AR134" s="1"/>
  <c r="AU134" s="1"/>
  <c r="AX134" s="1"/>
  <c r="AC134"/>
  <c r="BA134" s="1"/>
  <c r="AA134"/>
  <c r="AE130"/>
  <c r="AH130" s="1"/>
  <c r="AK130" s="1"/>
  <c r="AN130" s="1"/>
  <c r="AQ130" s="1"/>
  <c r="AT130" s="1"/>
  <c r="AW130" s="1"/>
  <c r="AZ130" s="1"/>
  <c r="AD130"/>
  <c r="AF130" s="1"/>
  <c r="AI130" s="1"/>
  <c r="AL130" s="1"/>
  <c r="AO130" s="1"/>
  <c r="AR130" s="1"/>
  <c r="AU130" s="1"/>
  <c r="AX130" s="1"/>
  <c r="AC130"/>
  <c r="AA130"/>
  <c r="AE129"/>
  <c r="AH129" s="1"/>
  <c r="AK129" s="1"/>
  <c r="AN129" s="1"/>
  <c r="AQ129" s="1"/>
  <c r="AT129" s="1"/>
  <c r="AW129" s="1"/>
  <c r="AZ129" s="1"/>
  <c r="AD129"/>
  <c r="AF129" s="1"/>
  <c r="AI129" s="1"/>
  <c r="AL129" s="1"/>
  <c r="AO129" s="1"/>
  <c r="AR129" s="1"/>
  <c r="AU129" s="1"/>
  <c r="AX129" s="1"/>
  <c r="AC129"/>
  <c r="AA129"/>
  <c r="AE128"/>
  <c r="AH128" s="1"/>
  <c r="AK128" s="1"/>
  <c r="AN128" s="1"/>
  <c r="AQ128" s="1"/>
  <c r="AT128" s="1"/>
  <c r="AW128" s="1"/>
  <c r="AZ128" s="1"/>
  <c r="AD128"/>
  <c r="AF128" s="1"/>
  <c r="AI128" s="1"/>
  <c r="AL128" s="1"/>
  <c r="AO128" s="1"/>
  <c r="AR128" s="1"/>
  <c r="AU128" s="1"/>
  <c r="AX128" s="1"/>
  <c r="AC128"/>
  <c r="AA128"/>
  <c r="AE127"/>
  <c r="AF127" s="1"/>
  <c r="AD127"/>
  <c r="AD161" s="1"/>
  <c r="AC127"/>
  <c r="AC161" s="1"/>
  <c r="AA127"/>
  <c r="R116"/>
  <c r="AE115"/>
  <c r="AH115" s="1"/>
  <c r="AK115" s="1"/>
  <c r="AN115" s="1"/>
  <c r="AQ115" s="1"/>
  <c r="AT115" s="1"/>
  <c r="AD115"/>
  <c r="AF115" s="1"/>
  <c r="AI115" s="1"/>
  <c r="AL115" s="1"/>
  <c r="AO115" s="1"/>
  <c r="AR115" s="1"/>
  <c r="AC115"/>
  <c r="AA115"/>
  <c r="AE108"/>
  <c r="AH108" s="1"/>
  <c r="AK108" s="1"/>
  <c r="AN108" s="1"/>
  <c r="AQ108" s="1"/>
  <c r="AT108" s="1"/>
  <c r="AU108" s="1"/>
  <c r="AD108"/>
  <c r="AF108" s="1"/>
  <c r="AI108" s="1"/>
  <c r="AL108" s="1"/>
  <c r="AO108" s="1"/>
  <c r="AR108" s="1"/>
  <c r="AC108"/>
  <c r="AA108"/>
  <c r="AH107"/>
  <c r="AK107" s="1"/>
  <c r="AN107" s="1"/>
  <c r="AQ107" s="1"/>
  <c r="AT107" s="1"/>
  <c r="AE107"/>
  <c r="AD107"/>
  <c r="AF107" s="1"/>
  <c r="AI107" s="1"/>
  <c r="AL107" s="1"/>
  <c r="AO107" s="1"/>
  <c r="AR107" s="1"/>
  <c r="AC107"/>
  <c r="AA107"/>
  <c r="AE106"/>
  <c r="AH106" s="1"/>
  <c r="AK106" s="1"/>
  <c r="AN106" s="1"/>
  <c r="AQ106" s="1"/>
  <c r="AT106" s="1"/>
  <c r="AD106"/>
  <c r="AF106" s="1"/>
  <c r="AI106" s="1"/>
  <c r="AL106" s="1"/>
  <c r="AO106" s="1"/>
  <c r="AR106" s="1"/>
  <c r="AU106" s="1"/>
  <c r="AC106"/>
  <c r="AA106"/>
  <c r="AE105"/>
  <c r="AH105" s="1"/>
  <c r="AK105" s="1"/>
  <c r="AN105" s="1"/>
  <c r="AQ105" s="1"/>
  <c r="AD105"/>
  <c r="AF105" s="1"/>
  <c r="AI105" s="1"/>
  <c r="AL105" s="1"/>
  <c r="AO105" s="1"/>
  <c r="AR105" s="1"/>
  <c r="AC105"/>
  <c r="AA105"/>
  <c r="AH104"/>
  <c r="AK104" s="1"/>
  <c r="AN104" s="1"/>
  <c r="AQ104" s="1"/>
  <c r="AT104" s="1"/>
  <c r="AE104"/>
  <c r="AD104"/>
  <c r="AF104" s="1"/>
  <c r="AI104" s="1"/>
  <c r="AL104" s="1"/>
  <c r="AO104" s="1"/>
  <c r="AR104" s="1"/>
  <c r="AC104"/>
  <c r="AA104"/>
  <c r="AE103"/>
  <c r="AH103" s="1"/>
  <c r="AK103" s="1"/>
  <c r="AN103" s="1"/>
  <c r="AQ103" s="1"/>
  <c r="AT103" s="1"/>
  <c r="AD103"/>
  <c r="AF103" s="1"/>
  <c r="AI103" s="1"/>
  <c r="AL103" s="1"/>
  <c r="AO103" s="1"/>
  <c r="AC103"/>
  <c r="AA103"/>
  <c r="AE102"/>
  <c r="AH102" s="1"/>
  <c r="AK102" s="1"/>
  <c r="AN102" s="1"/>
  <c r="AD102"/>
  <c r="AF102" s="1"/>
  <c r="AI102" s="1"/>
  <c r="AL102" s="1"/>
  <c r="AO102" s="1"/>
  <c r="AR102" s="1"/>
  <c r="AC102"/>
  <c r="AA102"/>
  <c r="AE101"/>
  <c r="AH101" s="1"/>
  <c r="AK101" s="1"/>
  <c r="AN101" s="1"/>
  <c r="AQ101" s="1"/>
  <c r="AT101" s="1"/>
  <c r="AD101"/>
  <c r="AF101" s="1"/>
  <c r="AI101" s="1"/>
  <c r="AL101" s="1"/>
  <c r="AO101" s="1"/>
  <c r="AR101" s="1"/>
  <c r="AC101"/>
  <c r="AA101"/>
  <c r="AH100"/>
  <c r="AK100" s="1"/>
  <c r="AN100" s="1"/>
  <c r="AQ100" s="1"/>
  <c r="AT100" s="1"/>
  <c r="AE100"/>
  <c r="AD100"/>
  <c r="AF100" s="1"/>
  <c r="AI100" s="1"/>
  <c r="AL100" s="1"/>
  <c r="AC100"/>
  <c r="AA100"/>
  <c r="AE99"/>
  <c r="AH99" s="1"/>
  <c r="AK99" s="1"/>
  <c r="AD99"/>
  <c r="AF99" s="1"/>
  <c r="AI99" s="1"/>
  <c r="AL99" s="1"/>
  <c r="AO99" s="1"/>
  <c r="AR99" s="1"/>
  <c r="AC99"/>
  <c r="AA99"/>
  <c r="AE98"/>
  <c r="AH98" s="1"/>
  <c r="AK98" s="1"/>
  <c r="AN98" s="1"/>
  <c r="AQ98" s="1"/>
  <c r="AT98" s="1"/>
  <c r="AD98"/>
  <c r="AF98" s="1"/>
  <c r="AI98" s="1"/>
  <c r="AL98" s="1"/>
  <c r="AO98" s="1"/>
  <c r="AR98" s="1"/>
  <c r="AC98"/>
  <c r="AA98"/>
  <c r="AE97"/>
  <c r="AH97" s="1"/>
  <c r="AK97" s="1"/>
  <c r="AN97" s="1"/>
  <c r="AQ97" s="1"/>
  <c r="AT97" s="1"/>
  <c r="AD97"/>
  <c r="AF97" s="1"/>
  <c r="AI97" s="1"/>
  <c r="AC97"/>
  <c r="AA97"/>
  <c r="AH96"/>
  <c r="AU96" s="1"/>
  <c r="AE96"/>
  <c r="AD96"/>
  <c r="AF96" s="1"/>
  <c r="AI96" s="1"/>
  <c r="AL96" s="1"/>
  <c r="AO96" s="1"/>
  <c r="AR96" s="1"/>
  <c r="AC96"/>
  <c r="AA96"/>
  <c r="AE95"/>
  <c r="AH95" s="1"/>
  <c r="AK95" s="1"/>
  <c r="AN95" s="1"/>
  <c r="AQ95" s="1"/>
  <c r="AT95" s="1"/>
  <c r="AD95"/>
  <c r="AF95" s="1"/>
  <c r="AI95" s="1"/>
  <c r="AL95" s="1"/>
  <c r="AO95" s="1"/>
  <c r="AR95" s="1"/>
  <c r="AC95"/>
  <c r="AA95"/>
  <c r="AE94"/>
  <c r="AH94" s="1"/>
  <c r="AK94" s="1"/>
  <c r="AN94" s="1"/>
  <c r="AQ94" s="1"/>
  <c r="AT94" s="1"/>
  <c r="AD94"/>
  <c r="AF94" s="1"/>
  <c r="AC94"/>
  <c r="AA94"/>
  <c r="AE93"/>
  <c r="AU93" s="1"/>
  <c r="AD93"/>
  <c r="AF93" s="1"/>
  <c r="AI93" s="1"/>
  <c r="AL93" s="1"/>
  <c r="AO93" s="1"/>
  <c r="AR93" s="1"/>
  <c r="AC93"/>
  <c r="AA93"/>
  <c r="AE92"/>
  <c r="AH92" s="1"/>
  <c r="AK92" s="1"/>
  <c r="AN92" s="1"/>
  <c r="AQ92" s="1"/>
  <c r="AT92" s="1"/>
  <c r="AD92"/>
  <c r="AF92" s="1"/>
  <c r="AI92" s="1"/>
  <c r="AL92" s="1"/>
  <c r="AO92" s="1"/>
  <c r="AR92" s="1"/>
  <c r="AC92"/>
  <c r="AA92"/>
  <c r="AE91"/>
  <c r="AH91" s="1"/>
  <c r="AK91" s="1"/>
  <c r="AN91" s="1"/>
  <c r="AQ91" s="1"/>
  <c r="AT91" s="1"/>
  <c r="AD91"/>
  <c r="AF91" s="1"/>
  <c r="AI91" s="1"/>
  <c r="AL91" s="1"/>
  <c r="AO91" s="1"/>
  <c r="AR91" s="1"/>
  <c r="AC91"/>
  <c r="AU91" s="1"/>
  <c r="AA91"/>
  <c r="AE90"/>
  <c r="AH90" s="1"/>
  <c r="AK90" s="1"/>
  <c r="AN90" s="1"/>
  <c r="AQ90" s="1"/>
  <c r="AT90" s="1"/>
  <c r="AD90"/>
  <c r="AF90" s="1"/>
  <c r="AI90" s="1"/>
  <c r="AL90" s="1"/>
  <c r="AO90" s="1"/>
  <c r="AR90" s="1"/>
  <c r="AC90"/>
  <c r="AA90"/>
  <c r="AE89"/>
  <c r="AH89" s="1"/>
  <c r="AK89" s="1"/>
  <c r="AN89" s="1"/>
  <c r="AQ89" s="1"/>
  <c r="AT89" s="1"/>
  <c r="AD89"/>
  <c r="AF89" s="1"/>
  <c r="AC89"/>
  <c r="AA89"/>
  <c r="AH88"/>
  <c r="AK88" s="1"/>
  <c r="AN88" s="1"/>
  <c r="AQ88" s="1"/>
  <c r="AT88" s="1"/>
  <c r="AE88"/>
  <c r="AD88"/>
  <c r="AF88" s="1"/>
  <c r="AI88" s="1"/>
  <c r="AL88" s="1"/>
  <c r="AO88" s="1"/>
  <c r="AR88" s="1"/>
  <c r="AC88"/>
  <c r="AA88"/>
  <c r="AE87"/>
  <c r="AF87" s="1"/>
  <c r="AD87"/>
  <c r="AC87"/>
  <c r="AA87"/>
  <c r="AE26" i="14"/>
  <c r="U26"/>
  <c r="W23"/>
  <c r="W24"/>
  <c r="W25"/>
  <c r="U22"/>
  <c r="U23"/>
  <c r="U24"/>
  <c r="U25"/>
  <c r="F29"/>
  <c r="C8" s="1"/>
  <c r="W22"/>
  <c r="U21"/>
  <c r="U20"/>
  <c r="U19"/>
  <c r="U18"/>
  <c r="U17"/>
  <c r="U16"/>
  <c r="U15"/>
  <c r="U14"/>
  <c r="U13"/>
  <c r="U12"/>
  <c r="U11"/>
  <c r="U10"/>
  <c r="W9"/>
  <c r="AI9" s="1"/>
  <c r="U9"/>
  <c r="U8"/>
  <c r="U7"/>
  <c r="U6"/>
  <c r="W5"/>
  <c r="U5"/>
  <c r="AI117" i="6"/>
  <c r="AN86"/>
  <c r="AL86"/>
  <c r="AK86"/>
  <c r="AL84"/>
  <c r="AN84"/>
  <c r="AN85"/>
  <c r="AK112"/>
  <c r="AL112"/>
  <c r="AM112"/>
  <c r="AN112"/>
  <c r="AO112"/>
  <c r="AP112"/>
  <c r="AQ112"/>
  <c r="AR112"/>
  <c r="AS112"/>
  <c r="AT112"/>
  <c r="AU112"/>
  <c r="AV112"/>
  <c r="AW112"/>
  <c r="AX112"/>
  <c r="AY112"/>
  <c r="AZ112"/>
  <c r="BA112"/>
  <c r="BB112"/>
  <c r="BC112"/>
  <c r="BD112"/>
  <c r="BE112"/>
  <c r="BF112"/>
  <c r="BG112"/>
  <c r="BH112"/>
  <c r="AK113"/>
  <c r="AL113"/>
  <c r="AM113"/>
  <c r="AN113"/>
  <c r="AO113"/>
  <c r="AP113"/>
  <c r="AQ113"/>
  <c r="AR113"/>
  <c r="AS113"/>
  <c r="AT113"/>
  <c r="AU113"/>
  <c r="AV113"/>
  <c r="AW113"/>
  <c r="AX113"/>
  <c r="AY113"/>
  <c r="AZ113"/>
  <c r="BA113"/>
  <c r="BB113"/>
  <c r="BC113"/>
  <c r="BD113"/>
  <c r="BE113"/>
  <c r="BF113"/>
  <c r="BG113"/>
  <c r="BH113"/>
  <c r="AN83"/>
  <c r="AM83"/>
  <c r="AL83"/>
  <c r="AK83"/>
  <c r="AI84"/>
  <c r="AI85"/>
  <c r="AI86"/>
  <c r="AI83"/>
  <c r="AI105"/>
  <c r="AI106"/>
  <c r="AI107"/>
  <c r="AI108"/>
  <c r="AI109"/>
  <c r="AI110"/>
  <c r="AI111"/>
  <c r="AI112"/>
  <c r="AI113"/>
  <c r="AI114"/>
  <c r="C111"/>
  <c r="D111" s="1"/>
  <c r="E111" s="1"/>
  <c r="F111" s="1"/>
  <c r="G111" s="1"/>
  <c r="H111" s="1"/>
  <c r="I111" s="1"/>
  <c r="BH111" s="1"/>
  <c r="D117"/>
  <c r="E117" s="1"/>
  <c r="F117" s="1"/>
  <c r="G117" s="1"/>
  <c r="H117" s="1"/>
  <c r="I117" s="1"/>
  <c r="BF117" s="1"/>
  <c r="C114"/>
  <c r="D114" s="1"/>
  <c r="E114" s="1"/>
  <c r="F114" s="1"/>
  <c r="G114" s="1"/>
  <c r="H114" s="1"/>
  <c r="I114" s="1"/>
  <c r="BF114" s="1"/>
  <c r="C105"/>
  <c r="D105" s="1"/>
  <c r="E105" s="1"/>
  <c r="F105" s="1"/>
  <c r="G105" s="1"/>
  <c r="H105" s="1"/>
  <c r="I105" s="1"/>
  <c r="C106"/>
  <c r="D106" s="1"/>
  <c r="E106" s="1"/>
  <c r="F106" s="1"/>
  <c r="G106" s="1"/>
  <c r="H106" s="1"/>
  <c r="I106" s="1"/>
  <c r="C107"/>
  <c r="D107" s="1"/>
  <c r="E107" s="1"/>
  <c r="F107" s="1"/>
  <c r="G107" s="1"/>
  <c r="H107" s="1"/>
  <c r="I107" s="1"/>
  <c r="BE107" s="1"/>
  <c r="BI107" s="1"/>
  <c r="C108"/>
  <c r="D108" s="1"/>
  <c r="E108" s="1"/>
  <c r="F108" s="1"/>
  <c r="G108" s="1"/>
  <c r="H108" s="1"/>
  <c r="I108" s="1"/>
  <c r="BF108" s="1"/>
  <c r="BI108" s="1"/>
  <c r="C109"/>
  <c r="D109" s="1"/>
  <c r="E109" s="1"/>
  <c r="F109" s="1"/>
  <c r="G109" s="1"/>
  <c r="H109" s="1"/>
  <c r="I109" s="1"/>
  <c r="BG109" s="1"/>
  <c r="BI109" s="1"/>
  <c r="C110"/>
  <c r="D110" s="1"/>
  <c r="E110" s="1"/>
  <c r="F110" s="1"/>
  <c r="G110" s="1"/>
  <c r="H110" s="1"/>
  <c r="I110" s="1"/>
  <c r="BH110" s="1"/>
  <c r="BI110" s="1"/>
  <c r="C116"/>
  <c r="D116" s="1"/>
  <c r="AL116" s="1"/>
  <c r="C115"/>
  <c r="D115" s="1"/>
  <c r="AL115" s="1"/>
  <c r="C104"/>
  <c r="D104" s="1"/>
  <c r="E104" s="1"/>
  <c r="F104" s="1"/>
  <c r="G104" s="1"/>
  <c r="H104" s="1"/>
  <c r="BB104" s="1"/>
  <c r="BI104" s="1"/>
  <c r="C103"/>
  <c r="D103" s="1"/>
  <c r="E103" s="1"/>
  <c r="F103" s="1"/>
  <c r="G103" s="1"/>
  <c r="H103" s="1"/>
  <c r="I103" s="1"/>
  <c r="C102"/>
  <c r="D102" s="1"/>
  <c r="E102" s="1"/>
  <c r="F102" s="1"/>
  <c r="G102" s="1"/>
  <c r="H102" s="1"/>
  <c r="I102" s="1"/>
  <c r="C101"/>
  <c r="D101" s="1"/>
  <c r="E101" s="1"/>
  <c r="F101" s="1"/>
  <c r="G101" s="1"/>
  <c r="H101" s="1"/>
  <c r="I101" s="1"/>
  <c r="C100"/>
  <c r="D100" s="1"/>
  <c r="E100" s="1"/>
  <c r="F100" s="1"/>
  <c r="G100" s="1"/>
  <c r="H100" s="1"/>
  <c r="I100" s="1"/>
  <c r="C99"/>
  <c r="D99" s="1"/>
  <c r="E99" s="1"/>
  <c r="F99" s="1"/>
  <c r="G99" s="1"/>
  <c r="H99" s="1"/>
  <c r="I99" s="1"/>
  <c r="C98"/>
  <c r="D98" s="1"/>
  <c r="E98" s="1"/>
  <c r="F98" s="1"/>
  <c r="G98" s="1"/>
  <c r="H98" s="1"/>
  <c r="I98" s="1"/>
  <c r="C97"/>
  <c r="D97" s="1"/>
  <c r="E97" s="1"/>
  <c r="F97" s="1"/>
  <c r="G97" s="1"/>
  <c r="H97" s="1"/>
  <c r="I97" s="1"/>
  <c r="C96"/>
  <c r="D96" s="1"/>
  <c r="E96" s="1"/>
  <c r="F96" s="1"/>
  <c r="G96" s="1"/>
  <c r="H96" s="1"/>
  <c r="I96" s="1"/>
  <c r="C95"/>
  <c r="D95" s="1"/>
  <c r="E95" s="1"/>
  <c r="F95" s="1"/>
  <c r="G95" s="1"/>
  <c r="H95" s="1"/>
  <c r="I95" s="1"/>
  <c r="C94"/>
  <c r="D94" s="1"/>
  <c r="E94" s="1"/>
  <c r="F94" s="1"/>
  <c r="G94" s="1"/>
  <c r="H94" s="1"/>
  <c r="I94" s="1"/>
  <c r="C93"/>
  <c r="D93" s="1"/>
  <c r="C92"/>
  <c r="D92" s="1"/>
  <c r="E92" s="1"/>
  <c r="F92" s="1"/>
  <c r="G92" s="1"/>
  <c r="H92" s="1"/>
  <c r="I92" s="1"/>
  <c r="C91"/>
  <c r="D91" s="1"/>
  <c r="E91" s="1"/>
  <c r="F91" s="1"/>
  <c r="G91" s="1"/>
  <c r="H91" s="1"/>
  <c r="I91" s="1"/>
  <c r="C90"/>
  <c r="D90" s="1"/>
  <c r="E90" s="1"/>
  <c r="F90" s="1"/>
  <c r="G90" s="1"/>
  <c r="H90" s="1"/>
  <c r="I90" s="1"/>
  <c r="C89"/>
  <c r="D89" s="1"/>
  <c r="E89" s="1"/>
  <c r="F89" s="1"/>
  <c r="G89" s="1"/>
  <c r="H89" s="1"/>
  <c r="I89" s="1"/>
  <c r="C88"/>
  <c r="D88" s="1"/>
  <c r="E88" s="1"/>
  <c r="F88" s="1"/>
  <c r="G88" s="1"/>
  <c r="H88" s="1"/>
  <c r="I88" s="1"/>
  <c r="C87"/>
  <c r="D87" s="1"/>
  <c r="E87" s="1"/>
  <c r="F87" s="1"/>
  <c r="G87" s="1"/>
  <c r="H87" s="1"/>
  <c r="I87" s="1"/>
  <c r="E84"/>
  <c r="F84" s="1"/>
  <c r="G84" s="1"/>
  <c r="H84" s="1"/>
  <c r="I84" s="1"/>
  <c r="BH84" s="1"/>
  <c r="E83"/>
  <c r="F83" s="1"/>
  <c r="G83" s="1"/>
  <c r="H83" s="1"/>
  <c r="I83" s="1"/>
  <c r="BG83" s="1"/>
  <c r="AI116"/>
  <c r="AI115"/>
  <c r="AI104"/>
  <c r="AI103"/>
  <c r="AI102"/>
  <c r="AI101"/>
  <c r="AI100"/>
  <c r="AI99"/>
  <c r="AI98"/>
  <c r="AI97"/>
  <c r="AI96"/>
  <c r="AI95"/>
  <c r="AI94"/>
  <c r="AI93"/>
  <c r="AI92"/>
  <c r="AI91"/>
  <c r="AI90"/>
  <c r="AI89"/>
  <c r="AI88"/>
  <c r="AI87"/>
  <c r="C153" i="1"/>
  <c r="C152"/>
  <c r="C151"/>
  <c r="C150"/>
  <c r="AL73" i="6"/>
  <c r="AK73"/>
  <c r="AJ73"/>
  <c r="AH73"/>
  <c r="L9" i="4"/>
  <c r="J21" i="15" l="1"/>
  <c r="AI74" i="4"/>
  <c r="AO74"/>
  <c r="AM74"/>
  <c r="AQ74"/>
  <c r="E75"/>
  <c r="AI75"/>
  <c r="AG76"/>
  <c r="AG75"/>
  <c r="AG74"/>
  <c r="AI76"/>
  <c r="AK74"/>
  <c r="AK139" i="7"/>
  <c r="AN139" s="1"/>
  <c r="AQ139" s="1"/>
  <c r="AT139" s="1"/>
  <c r="AW139" s="1"/>
  <c r="AZ139" s="1"/>
  <c r="BA139"/>
  <c r="AW151"/>
  <c r="AZ151" s="1"/>
  <c r="BA151"/>
  <c r="AI137"/>
  <c r="AL137" s="1"/>
  <c r="AO137" s="1"/>
  <c r="AR137" s="1"/>
  <c r="AU137" s="1"/>
  <c r="AX137" s="1"/>
  <c r="BA137"/>
  <c r="AU149"/>
  <c r="AX149" s="1"/>
  <c r="BA149"/>
  <c r="AG128"/>
  <c r="AJ128" s="1"/>
  <c r="AM128" s="1"/>
  <c r="AP128" s="1"/>
  <c r="AS128" s="1"/>
  <c r="AV128" s="1"/>
  <c r="AY128" s="1"/>
  <c r="AF132"/>
  <c r="AI132" s="1"/>
  <c r="AL132" s="1"/>
  <c r="AO132" s="1"/>
  <c r="AR132" s="1"/>
  <c r="AU132" s="1"/>
  <c r="AX132" s="1"/>
  <c r="AG133"/>
  <c r="AJ133" s="1"/>
  <c r="AM133" s="1"/>
  <c r="AP133" s="1"/>
  <c r="AS133" s="1"/>
  <c r="AV133" s="1"/>
  <c r="AY133" s="1"/>
  <c r="AF136"/>
  <c r="AI136" s="1"/>
  <c r="AL136" s="1"/>
  <c r="AO136" s="1"/>
  <c r="AR136" s="1"/>
  <c r="AU136" s="1"/>
  <c r="AX136" s="1"/>
  <c r="AG137"/>
  <c r="AJ137" s="1"/>
  <c r="AM137" s="1"/>
  <c r="AP137" s="1"/>
  <c r="AS137" s="1"/>
  <c r="AV137" s="1"/>
  <c r="AY137" s="1"/>
  <c r="AF140"/>
  <c r="AI140" s="1"/>
  <c r="AL140" s="1"/>
  <c r="AO140" s="1"/>
  <c r="AR140" s="1"/>
  <c r="AU140" s="1"/>
  <c r="AX140" s="1"/>
  <c r="AG141"/>
  <c r="AJ141" s="1"/>
  <c r="AF144"/>
  <c r="AI144" s="1"/>
  <c r="AL144" s="1"/>
  <c r="AO144" s="1"/>
  <c r="AR144" s="1"/>
  <c r="AU144" s="1"/>
  <c r="AX144" s="1"/>
  <c r="AG145"/>
  <c r="AJ145" s="1"/>
  <c r="AM145" s="1"/>
  <c r="AP145" s="1"/>
  <c r="AS145" s="1"/>
  <c r="AV145" s="1"/>
  <c r="AY145" s="1"/>
  <c r="AF148"/>
  <c r="AI148" s="1"/>
  <c r="AL148" s="1"/>
  <c r="AO148" s="1"/>
  <c r="AR148" s="1"/>
  <c r="AU148" s="1"/>
  <c r="AX148" s="1"/>
  <c r="AG149"/>
  <c r="AJ149" s="1"/>
  <c r="AM149" s="1"/>
  <c r="AP149" s="1"/>
  <c r="AS149" s="1"/>
  <c r="AV149" s="1"/>
  <c r="AY149" s="1"/>
  <c r="AF153"/>
  <c r="AI153" s="1"/>
  <c r="AL153" s="1"/>
  <c r="AO153" s="1"/>
  <c r="AR153" s="1"/>
  <c r="AU153" s="1"/>
  <c r="AX153" s="1"/>
  <c r="AG154"/>
  <c r="AJ154" s="1"/>
  <c r="AM154" s="1"/>
  <c r="AP154" s="1"/>
  <c r="AS154" s="1"/>
  <c r="AV154" s="1"/>
  <c r="AY154" s="1"/>
  <c r="AG155"/>
  <c r="AJ155" s="1"/>
  <c r="AM155" s="1"/>
  <c r="AP155" s="1"/>
  <c r="AS155" s="1"/>
  <c r="AV155" s="1"/>
  <c r="AY155" s="1"/>
  <c r="AF158"/>
  <c r="AI158" s="1"/>
  <c r="W29" i="14"/>
  <c r="AF118" i="7"/>
  <c r="AE161"/>
  <c r="AG129"/>
  <c r="AJ129" s="1"/>
  <c r="AM129" s="1"/>
  <c r="AP129" s="1"/>
  <c r="AS129" s="1"/>
  <c r="AV129" s="1"/>
  <c r="AY129" s="1"/>
  <c r="AG130"/>
  <c r="AJ130" s="1"/>
  <c r="AM130" s="1"/>
  <c r="AP130" s="1"/>
  <c r="AS130" s="1"/>
  <c r="AV130" s="1"/>
  <c r="AY130" s="1"/>
  <c r="AG134"/>
  <c r="AJ134" s="1"/>
  <c r="AM134" s="1"/>
  <c r="AP134" s="1"/>
  <c r="AS134" s="1"/>
  <c r="AV134" s="1"/>
  <c r="AY134" s="1"/>
  <c r="AG138"/>
  <c r="AJ138" s="1"/>
  <c r="AM138" s="1"/>
  <c r="AP138" s="1"/>
  <c r="AS138" s="1"/>
  <c r="AV138" s="1"/>
  <c r="AY138" s="1"/>
  <c r="AG142"/>
  <c r="AJ142" s="1"/>
  <c r="AM142" s="1"/>
  <c r="AP142" s="1"/>
  <c r="AS142" s="1"/>
  <c r="AV142" s="1"/>
  <c r="AY142" s="1"/>
  <c r="AG146"/>
  <c r="AJ146" s="1"/>
  <c r="AM146" s="1"/>
  <c r="AP146" s="1"/>
  <c r="AS146" s="1"/>
  <c r="AV146" s="1"/>
  <c r="AY146" s="1"/>
  <c r="AG150"/>
  <c r="AJ150" s="1"/>
  <c r="AM150" s="1"/>
  <c r="AP150" s="1"/>
  <c r="AS150" s="1"/>
  <c r="AV150" s="1"/>
  <c r="AY150" s="1"/>
  <c r="AG151"/>
  <c r="AJ151" s="1"/>
  <c r="AM151" s="1"/>
  <c r="AP151" s="1"/>
  <c r="AS151" s="1"/>
  <c r="AV151" s="1"/>
  <c r="AY151" s="1"/>
  <c r="AG156"/>
  <c r="AJ156" s="1"/>
  <c r="AM156" s="1"/>
  <c r="AP156" s="1"/>
  <c r="AS156" s="1"/>
  <c r="AV156" s="1"/>
  <c r="AY156" s="1"/>
  <c r="BA156" s="1"/>
  <c r="BA136"/>
  <c r="AG127"/>
  <c r="AG131"/>
  <c r="AJ131" s="1"/>
  <c r="AM131" s="1"/>
  <c r="AP131" s="1"/>
  <c r="AS131" s="1"/>
  <c r="AV131" s="1"/>
  <c r="AY131" s="1"/>
  <c r="AG135"/>
  <c r="AJ135" s="1"/>
  <c r="AM135" s="1"/>
  <c r="AP135" s="1"/>
  <c r="AS135" s="1"/>
  <c r="AV135" s="1"/>
  <c r="AY135" s="1"/>
  <c r="AG139"/>
  <c r="AJ139" s="1"/>
  <c r="AM139" s="1"/>
  <c r="AP139" s="1"/>
  <c r="AS139" s="1"/>
  <c r="AV139" s="1"/>
  <c r="AY139" s="1"/>
  <c r="AG143"/>
  <c r="AJ143" s="1"/>
  <c r="AM143" s="1"/>
  <c r="AP143" s="1"/>
  <c r="AS143" s="1"/>
  <c r="AV143" s="1"/>
  <c r="AY143" s="1"/>
  <c r="AG147"/>
  <c r="AJ147" s="1"/>
  <c r="AM147" s="1"/>
  <c r="AP147" s="1"/>
  <c r="AG152"/>
  <c r="AJ152" s="1"/>
  <c r="AM152" s="1"/>
  <c r="AP152" s="1"/>
  <c r="AS152" s="1"/>
  <c r="AV152" s="1"/>
  <c r="AY152" s="1"/>
  <c r="AG157"/>
  <c r="AJ157" s="1"/>
  <c r="AM157" s="1"/>
  <c r="AP157" s="1"/>
  <c r="AS157" s="1"/>
  <c r="AV157" s="1"/>
  <c r="AY157" s="1"/>
  <c r="AC118"/>
  <c r="BA135"/>
  <c r="AM141"/>
  <c r="AP141" s="1"/>
  <c r="AS141" s="1"/>
  <c r="AV141" s="1"/>
  <c r="AY141" s="1"/>
  <c r="BA141"/>
  <c r="AN142"/>
  <c r="AQ142" s="1"/>
  <c r="AT142" s="1"/>
  <c r="AW142" s="1"/>
  <c r="AZ142" s="1"/>
  <c r="BA142"/>
  <c r="AL158"/>
  <c r="AO158" s="1"/>
  <c r="AR158" s="1"/>
  <c r="AU158" s="1"/>
  <c r="AX158" s="1"/>
  <c r="AX152"/>
  <c r="BA152"/>
  <c r="AY153"/>
  <c r="BA153"/>
  <c r="AZ154"/>
  <c r="BA154"/>
  <c r="AR146"/>
  <c r="AU146" s="1"/>
  <c r="AX146" s="1"/>
  <c r="BA146"/>
  <c r="AS147"/>
  <c r="AV147" s="1"/>
  <c r="AY147" s="1"/>
  <c r="BA147"/>
  <c r="BA129"/>
  <c r="BA133"/>
  <c r="AP132"/>
  <c r="AS132" s="1"/>
  <c r="AV132" s="1"/>
  <c r="AY132" s="1"/>
  <c r="AO143"/>
  <c r="AR143" s="1"/>
  <c r="AU143" s="1"/>
  <c r="AX143" s="1"/>
  <c r="BA143"/>
  <c r="AP144"/>
  <c r="AS144" s="1"/>
  <c r="AV144" s="1"/>
  <c r="AY144" s="1"/>
  <c r="BA144"/>
  <c r="BA130"/>
  <c r="AF161"/>
  <c r="BA140"/>
  <c r="BA145"/>
  <c r="BA148"/>
  <c r="AH127"/>
  <c r="AA159"/>
  <c r="BI113" i="6"/>
  <c r="BI112"/>
  <c r="O116" i="7"/>
  <c r="Q116" s="1"/>
  <c r="S116" s="1"/>
  <c r="AE118"/>
  <c r="AD118"/>
  <c r="AH93"/>
  <c r="AK93" s="1"/>
  <c r="AN93" s="1"/>
  <c r="AQ93" s="1"/>
  <c r="AT93" s="1"/>
  <c r="O118"/>
  <c r="AI89"/>
  <c r="AL89" s="1"/>
  <c r="AO89" s="1"/>
  <c r="AR89" s="1"/>
  <c r="AL97"/>
  <c r="AO97" s="1"/>
  <c r="AR97" s="1"/>
  <c r="AU97"/>
  <c r="AN99"/>
  <c r="AQ99" s="1"/>
  <c r="AT99" s="1"/>
  <c r="AU99"/>
  <c r="AR103"/>
  <c r="AU103"/>
  <c r="AT105"/>
  <c r="AU105"/>
  <c r="AU94"/>
  <c r="AI94"/>
  <c r="AL94" s="1"/>
  <c r="AO94" s="1"/>
  <c r="AR94" s="1"/>
  <c r="AU100"/>
  <c r="AO100"/>
  <c r="AR100" s="1"/>
  <c r="AU102"/>
  <c r="AQ102"/>
  <c r="AT102" s="1"/>
  <c r="AG87"/>
  <c r="AG88"/>
  <c r="AJ88" s="1"/>
  <c r="AM88" s="1"/>
  <c r="AP88" s="1"/>
  <c r="AS88" s="1"/>
  <c r="AG89"/>
  <c r="AJ89" s="1"/>
  <c r="AM89" s="1"/>
  <c r="AP89" s="1"/>
  <c r="AS89" s="1"/>
  <c r="AG90"/>
  <c r="AJ90" s="1"/>
  <c r="AM90" s="1"/>
  <c r="AP90" s="1"/>
  <c r="AS90" s="1"/>
  <c r="AG91"/>
  <c r="AJ91" s="1"/>
  <c r="AM91" s="1"/>
  <c r="AP91" s="1"/>
  <c r="AS91" s="1"/>
  <c r="AG92"/>
  <c r="AJ92" s="1"/>
  <c r="AM92" s="1"/>
  <c r="AP92" s="1"/>
  <c r="AS92" s="1"/>
  <c r="AU92"/>
  <c r="AG93"/>
  <c r="AJ93" s="1"/>
  <c r="AM93" s="1"/>
  <c r="AP93" s="1"/>
  <c r="AS93" s="1"/>
  <c r="AG94"/>
  <c r="AJ94" s="1"/>
  <c r="AM94" s="1"/>
  <c r="AP94" s="1"/>
  <c r="AS94" s="1"/>
  <c r="AG95"/>
  <c r="AG96"/>
  <c r="AJ96" s="1"/>
  <c r="AM96" s="1"/>
  <c r="AP96" s="1"/>
  <c r="AS96" s="1"/>
  <c r="AK96"/>
  <c r="AN96" s="1"/>
  <c r="AQ96" s="1"/>
  <c r="AT96" s="1"/>
  <c r="AG97"/>
  <c r="AJ97" s="1"/>
  <c r="AM97" s="1"/>
  <c r="AP97" s="1"/>
  <c r="AS97" s="1"/>
  <c r="AG98"/>
  <c r="AJ98" s="1"/>
  <c r="AG99"/>
  <c r="AJ99" s="1"/>
  <c r="AM99" s="1"/>
  <c r="AP99" s="1"/>
  <c r="AS99" s="1"/>
  <c r="AG100"/>
  <c r="AJ100" s="1"/>
  <c r="AM100" s="1"/>
  <c r="AP100" s="1"/>
  <c r="AS100" s="1"/>
  <c r="AG101"/>
  <c r="AJ101" s="1"/>
  <c r="AM101" s="1"/>
  <c r="AG102"/>
  <c r="AJ102" s="1"/>
  <c r="AM102" s="1"/>
  <c r="AP102" s="1"/>
  <c r="AS102" s="1"/>
  <c r="AG103"/>
  <c r="AJ103" s="1"/>
  <c r="AM103" s="1"/>
  <c r="AP103" s="1"/>
  <c r="AS103" s="1"/>
  <c r="AG104"/>
  <c r="AJ104" s="1"/>
  <c r="AM104" s="1"/>
  <c r="AP104" s="1"/>
  <c r="AG105"/>
  <c r="AJ105" s="1"/>
  <c r="AM105" s="1"/>
  <c r="AP105" s="1"/>
  <c r="AS105" s="1"/>
  <c r="AG106"/>
  <c r="AJ106" s="1"/>
  <c r="AM106" s="1"/>
  <c r="AP106" s="1"/>
  <c r="AS106" s="1"/>
  <c r="AG107"/>
  <c r="AJ107" s="1"/>
  <c r="AM107" s="1"/>
  <c r="AP107" s="1"/>
  <c r="AS107" s="1"/>
  <c r="AU107" s="1"/>
  <c r="AG108"/>
  <c r="AJ108" s="1"/>
  <c r="AM108" s="1"/>
  <c r="AP108" s="1"/>
  <c r="AS108" s="1"/>
  <c r="AG115"/>
  <c r="AJ115" s="1"/>
  <c r="AM115" s="1"/>
  <c r="AP115" s="1"/>
  <c r="AS115" s="1"/>
  <c r="C26" i="14"/>
  <c r="C24"/>
  <c r="C25"/>
  <c r="C23"/>
  <c r="X8"/>
  <c r="D8"/>
  <c r="E8" s="1"/>
  <c r="F8" s="1"/>
  <c r="G8" s="1"/>
  <c r="H8" s="1"/>
  <c r="C6"/>
  <c r="C21"/>
  <c r="C19"/>
  <c r="D19" s="1"/>
  <c r="E19" s="1"/>
  <c r="F19" s="1"/>
  <c r="G19" s="1"/>
  <c r="H19" s="1"/>
  <c r="C17"/>
  <c r="D17" s="1"/>
  <c r="E17" s="1"/>
  <c r="F17" s="1"/>
  <c r="G17" s="1"/>
  <c r="H17" s="1"/>
  <c r="C15"/>
  <c r="D15" s="1"/>
  <c r="E15" s="1"/>
  <c r="F15" s="1"/>
  <c r="G15" s="1"/>
  <c r="H15" s="1"/>
  <c r="C13"/>
  <c r="D13" s="1"/>
  <c r="E13" s="1"/>
  <c r="F13" s="1"/>
  <c r="G13" s="1"/>
  <c r="H13" s="1"/>
  <c r="C11"/>
  <c r="C9"/>
  <c r="D9" s="1"/>
  <c r="E9" s="1"/>
  <c r="F9" s="1"/>
  <c r="G9" s="1"/>
  <c r="H9" s="1"/>
  <c r="C7"/>
  <c r="D7" s="1"/>
  <c r="E7" s="1"/>
  <c r="F7" s="1"/>
  <c r="G7" s="1"/>
  <c r="H7" s="1"/>
  <c r="C5"/>
  <c r="X5" s="1"/>
  <c r="C22"/>
  <c r="X22" s="1"/>
  <c r="C20"/>
  <c r="D20" s="1"/>
  <c r="E20" s="1"/>
  <c r="F20" s="1"/>
  <c r="G20" s="1"/>
  <c r="H20" s="1"/>
  <c r="AH20" s="1"/>
  <c r="AI20" s="1"/>
  <c r="C18"/>
  <c r="D18" s="1"/>
  <c r="E18" s="1"/>
  <c r="F18" s="1"/>
  <c r="G18" s="1"/>
  <c r="H18" s="1"/>
  <c r="C16"/>
  <c r="D16" s="1"/>
  <c r="E16" s="1"/>
  <c r="F16" s="1"/>
  <c r="G16" s="1"/>
  <c r="H16" s="1"/>
  <c r="C14"/>
  <c r="D14" s="1"/>
  <c r="E14" s="1"/>
  <c r="F14" s="1"/>
  <c r="G14" s="1"/>
  <c r="H14" s="1"/>
  <c r="C12"/>
  <c r="D12" s="1"/>
  <c r="E12" s="1"/>
  <c r="F12" s="1"/>
  <c r="G12" s="1"/>
  <c r="H12" s="1"/>
  <c r="C10"/>
  <c r="O28"/>
  <c r="Q28" s="1"/>
  <c r="AP83" i="6"/>
  <c r="AT83"/>
  <c r="BA83"/>
  <c r="BF83"/>
  <c r="AM116"/>
  <c r="AM115"/>
  <c r="BG114"/>
  <c r="BC114"/>
  <c r="AY114"/>
  <c r="AU114"/>
  <c r="AQ114"/>
  <c r="AM114"/>
  <c r="BD111"/>
  <c r="AN111"/>
  <c r="BA103"/>
  <c r="BI103" s="1"/>
  <c r="AW99"/>
  <c r="BI99" s="1"/>
  <c r="AS95"/>
  <c r="BI95" s="1"/>
  <c r="AO91"/>
  <c r="BI91" s="1"/>
  <c r="AK87"/>
  <c r="BI87" s="1"/>
  <c r="BF84"/>
  <c r="AX84"/>
  <c r="AP84"/>
  <c r="AL117"/>
  <c r="AR117"/>
  <c r="AU117"/>
  <c r="AY117"/>
  <c r="BC117"/>
  <c r="BG117"/>
  <c r="AO83"/>
  <c r="AS83"/>
  <c r="AX83"/>
  <c r="BE83"/>
  <c r="AN116"/>
  <c r="AN115"/>
  <c r="BH114"/>
  <c r="BD114"/>
  <c r="AZ114"/>
  <c r="AV114"/>
  <c r="AR114"/>
  <c r="AN114"/>
  <c r="AR111"/>
  <c r="AX100"/>
  <c r="BI100" s="1"/>
  <c r="AT96"/>
  <c r="BI96" s="1"/>
  <c r="AP92"/>
  <c r="BI92" s="1"/>
  <c r="AL88"/>
  <c r="BI88" s="1"/>
  <c r="AZ84"/>
  <c r="AR84"/>
  <c r="AK117"/>
  <c r="AO117"/>
  <c r="AV117"/>
  <c r="AZ117"/>
  <c r="BD117"/>
  <c r="BH117"/>
  <c r="AR83"/>
  <c r="AW83"/>
  <c r="BD83"/>
  <c r="BH83"/>
  <c r="AK116"/>
  <c r="AK115"/>
  <c r="BE114"/>
  <c r="BA114"/>
  <c r="AW114"/>
  <c r="AS114"/>
  <c r="AO114"/>
  <c r="AK114"/>
  <c r="AV111"/>
  <c r="BC105"/>
  <c r="BI105" s="1"/>
  <c r="AY101"/>
  <c r="BI101" s="1"/>
  <c r="AU97"/>
  <c r="BI97" s="1"/>
  <c r="AM89"/>
  <c r="BI89" s="1"/>
  <c r="BB84"/>
  <c r="AT84"/>
  <c r="AN117"/>
  <c r="AP117"/>
  <c r="AS117"/>
  <c r="AW117"/>
  <c r="BA117"/>
  <c r="BE117"/>
  <c r="AQ83"/>
  <c r="AU83"/>
  <c r="BC83"/>
  <c r="BB114"/>
  <c r="AX114"/>
  <c r="AT114"/>
  <c r="AP114"/>
  <c r="AL114"/>
  <c r="AZ111"/>
  <c r="BD106"/>
  <c r="BI106" s="1"/>
  <c r="AZ102"/>
  <c r="BI102" s="1"/>
  <c r="AV98"/>
  <c r="BI98" s="1"/>
  <c r="AR94"/>
  <c r="BI94" s="1"/>
  <c r="AN90"/>
  <c r="BI90" s="1"/>
  <c r="BD84"/>
  <c r="AV84"/>
  <c r="AM117"/>
  <c r="AQ117"/>
  <c r="AT117"/>
  <c r="AX117"/>
  <c r="BB117"/>
  <c r="I104"/>
  <c r="V119"/>
  <c r="X119" s="1"/>
  <c r="E85"/>
  <c r="E93"/>
  <c r="E115"/>
  <c r="E86"/>
  <c r="E116"/>
  <c r="S235" i="13"/>
  <c r="AB207"/>
  <c r="C207"/>
  <c r="AB206"/>
  <c r="C206"/>
  <c r="J233" s="1"/>
  <c r="AB205"/>
  <c r="C205"/>
  <c r="J232" s="1"/>
  <c r="AB204"/>
  <c r="C204"/>
  <c r="D204" s="1"/>
  <c r="E204" s="1"/>
  <c r="F204" s="1"/>
  <c r="G204" s="1"/>
  <c r="H204" s="1"/>
  <c r="AA231" s="1"/>
  <c r="AB203"/>
  <c r="C203"/>
  <c r="L230" s="1"/>
  <c r="AB202"/>
  <c r="C202"/>
  <c r="AB201"/>
  <c r="C201"/>
  <c r="J228" s="1"/>
  <c r="AB200"/>
  <c r="C200"/>
  <c r="D200" s="1"/>
  <c r="E200" s="1"/>
  <c r="F200" s="1"/>
  <c r="G200" s="1"/>
  <c r="H200" s="1"/>
  <c r="AA227" s="1"/>
  <c r="AB199"/>
  <c r="C199"/>
  <c r="AB198"/>
  <c r="C198"/>
  <c r="J225" s="1"/>
  <c r="AB197"/>
  <c r="C197"/>
  <c r="J224" s="1"/>
  <c r="AB196"/>
  <c r="C196"/>
  <c r="D196" s="1"/>
  <c r="E196" s="1"/>
  <c r="F196" s="1"/>
  <c r="G196" s="1"/>
  <c r="H196" s="1"/>
  <c r="AA223" s="1"/>
  <c r="AB195"/>
  <c r="C195"/>
  <c r="K222" s="1"/>
  <c r="AB194"/>
  <c r="C194"/>
  <c r="AB193"/>
  <c r="C193"/>
  <c r="J220" s="1"/>
  <c r="AB192"/>
  <c r="C192"/>
  <c r="D192" s="1"/>
  <c r="E192" s="1"/>
  <c r="F192" s="1"/>
  <c r="G192" s="1"/>
  <c r="H192" s="1"/>
  <c r="AA219" s="1"/>
  <c r="AB191"/>
  <c r="C191"/>
  <c r="AB190"/>
  <c r="C190"/>
  <c r="J217" s="1"/>
  <c r="AB189"/>
  <c r="C189"/>
  <c r="J216" s="1"/>
  <c r="AB188"/>
  <c r="C188"/>
  <c r="D188" s="1"/>
  <c r="E188" s="1"/>
  <c r="F188" s="1"/>
  <c r="G188" s="1"/>
  <c r="H188" s="1"/>
  <c r="AA215" s="1"/>
  <c r="AB187"/>
  <c r="C187"/>
  <c r="L214" s="1"/>
  <c r="AB186"/>
  <c r="C186"/>
  <c r="AB185"/>
  <c r="C185"/>
  <c r="J212" s="1"/>
  <c r="AB184"/>
  <c r="C184"/>
  <c r="D184" s="1"/>
  <c r="E184" s="1"/>
  <c r="F184" s="1"/>
  <c r="G184" s="1"/>
  <c r="H184" s="1"/>
  <c r="AA211" s="1"/>
  <c r="T5" i="1"/>
  <c r="T6"/>
  <c r="T7"/>
  <c r="T8"/>
  <c r="T9"/>
  <c r="T10"/>
  <c r="T11"/>
  <c r="T12"/>
  <c r="T13"/>
  <c r="T14"/>
  <c r="T15"/>
  <c r="T4"/>
  <c r="W30" i="3"/>
  <c r="AH43"/>
  <c r="AG43"/>
  <c r="AF43"/>
  <c r="AE43"/>
  <c r="AD43"/>
  <c r="AC43"/>
  <c r="W43"/>
  <c r="W44"/>
  <c r="X43"/>
  <c r="Y43"/>
  <c r="Z43"/>
  <c r="AA43"/>
  <c r="AB43"/>
  <c r="W31"/>
  <c r="AI31" s="1"/>
  <c r="W27"/>
  <c r="U29"/>
  <c r="U28"/>
  <c r="U27"/>
  <c r="C28"/>
  <c r="D28" s="1"/>
  <c r="E28" s="1"/>
  <c r="F28" s="1"/>
  <c r="G28" s="1"/>
  <c r="H28" s="1"/>
  <c r="AH28" s="1"/>
  <c r="C29"/>
  <c r="C30"/>
  <c r="D30" s="1"/>
  <c r="E30" s="1"/>
  <c r="F30" s="1"/>
  <c r="G30" s="1"/>
  <c r="H30" s="1"/>
  <c r="AH30" s="1"/>
  <c r="C31"/>
  <c r="D31" s="1"/>
  <c r="E31" s="1"/>
  <c r="F31" s="1"/>
  <c r="G31" s="1"/>
  <c r="H31" s="1"/>
  <c r="C32"/>
  <c r="D32" s="1"/>
  <c r="E32" s="1"/>
  <c r="F32" s="1"/>
  <c r="G32" s="1"/>
  <c r="H32" s="1"/>
  <c r="C33"/>
  <c r="Y33" s="1"/>
  <c r="C34"/>
  <c r="D34" s="1"/>
  <c r="E34" s="1"/>
  <c r="F34" s="1"/>
  <c r="G34" s="1"/>
  <c r="H34" s="1"/>
  <c r="C35"/>
  <c r="C36"/>
  <c r="D36" s="1"/>
  <c r="E36" s="1"/>
  <c r="F36" s="1"/>
  <c r="G36" s="1"/>
  <c r="H36" s="1"/>
  <c r="C37"/>
  <c r="D37" s="1"/>
  <c r="E37" s="1"/>
  <c r="F37" s="1"/>
  <c r="G37" s="1"/>
  <c r="H37" s="1"/>
  <c r="C38"/>
  <c r="D38" s="1"/>
  <c r="E38" s="1"/>
  <c r="F38" s="1"/>
  <c r="G38" s="1"/>
  <c r="H38" s="1"/>
  <c r="C39"/>
  <c r="D39" s="1"/>
  <c r="E39" s="1"/>
  <c r="F39" s="1"/>
  <c r="G39" s="1"/>
  <c r="H39" s="1"/>
  <c r="C40"/>
  <c r="D40" s="1"/>
  <c r="E40" s="1"/>
  <c r="F40" s="1"/>
  <c r="G40" s="1"/>
  <c r="H40" s="1"/>
  <c r="C41"/>
  <c r="D41" s="1"/>
  <c r="E41" s="1"/>
  <c r="F41" s="1"/>
  <c r="G41" s="1"/>
  <c r="C42"/>
  <c r="D42" s="1"/>
  <c r="E42" s="1"/>
  <c r="F42" s="1"/>
  <c r="G42" s="1"/>
  <c r="H42" s="1"/>
  <c r="AH42" s="1"/>
  <c r="C44"/>
  <c r="Y44" s="1"/>
  <c r="C27"/>
  <c r="D27" s="1"/>
  <c r="E27" s="1"/>
  <c r="F27" s="1"/>
  <c r="G27" s="1"/>
  <c r="H27" s="1"/>
  <c r="AH27" s="1"/>
  <c r="D29"/>
  <c r="E29" s="1"/>
  <c r="F29" s="1"/>
  <c r="G29" s="1"/>
  <c r="H29" s="1"/>
  <c r="AH29" s="1"/>
  <c r="D35"/>
  <c r="E35" s="1"/>
  <c r="F35" s="1"/>
  <c r="G35" s="1"/>
  <c r="H35" s="1"/>
  <c r="C77"/>
  <c r="D77" s="1"/>
  <c r="E77" s="1"/>
  <c r="F77" s="1"/>
  <c r="G77" s="1"/>
  <c r="H77" s="1"/>
  <c r="C78"/>
  <c r="D78" s="1"/>
  <c r="E78" s="1"/>
  <c r="F78" s="1"/>
  <c r="G78" s="1"/>
  <c r="C107"/>
  <c r="D107" s="1"/>
  <c r="E107" s="1"/>
  <c r="F107" s="1"/>
  <c r="G107" s="1"/>
  <c r="H107" s="1"/>
  <c r="C108"/>
  <c r="D108" s="1"/>
  <c r="AE76" i="7"/>
  <c r="AH76" s="1"/>
  <c r="AK76" s="1"/>
  <c r="AN76" s="1"/>
  <c r="AQ76" s="1"/>
  <c r="AT76" s="1"/>
  <c r="AD76"/>
  <c r="AF76" s="1"/>
  <c r="AI76" s="1"/>
  <c r="AL76" s="1"/>
  <c r="AO76" s="1"/>
  <c r="AR76" s="1"/>
  <c r="AC76"/>
  <c r="AE60"/>
  <c r="AH60" s="1"/>
  <c r="AE70"/>
  <c r="AH70" s="1"/>
  <c r="AK70" s="1"/>
  <c r="AN70" s="1"/>
  <c r="AQ70" s="1"/>
  <c r="AT70" s="1"/>
  <c r="AE71"/>
  <c r="AH71" s="1"/>
  <c r="AK71" s="1"/>
  <c r="AN71" s="1"/>
  <c r="AQ71" s="1"/>
  <c r="AT71" s="1"/>
  <c r="AE72"/>
  <c r="AH72" s="1"/>
  <c r="AK72" s="1"/>
  <c r="AN72" s="1"/>
  <c r="AQ72" s="1"/>
  <c r="AE73"/>
  <c r="AH73" s="1"/>
  <c r="AK73" s="1"/>
  <c r="AN73" s="1"/>
  <c r="AQ73" s="1"/>
  <c r="AT73" s="1"/>
  <c r="AE74"/>
  <c r="AH74" s="1"/>
  <c r="AK74" s="1"/>
  <c r="AN74" s="1"/>
  <c r="AQ74" s="1"/>
  <c r="AT74" s="1"/>
  <c r="AE75"/>
  <c r="AH75" s="1"/>
  <c r="AK75" s="1"/>
  <c r="AN75" s="1"/>
  <c r="AQ75" s="1"/>
  <c r="AT75" s="1"/>
  <c r="AU75" s="1"/>
  <c r="AD70"/>
  <c r="AF70" s="1"/>
  <c r="AI70" s="1"/>
  <c r="AL70" s="1"/>
  <c r="AO70" s="1"/>
  <c r="AD71"/>
  <c r="AF71" s="1"/>
  <c r="AI71" s="1"/>
  <c r="AL71" s="1"/>
  <c r="AO71" s="1"/>
  <c r="AR71" s="1"/>
  <c r="AD72"/>
  <c r="AF72" s="1"/>
  <c r="AI72" s="1"/>
  <c r="AL72" s="1"/>
  <c r="AO72" s="1"/>
  <c r="AR72" s="1"/>
  <c r="AD73"/>
  <c r="AF73" s="1"/>
  <c r="AI73" s="1"/>
  <c r="AL73" s="1"/>
  <c r="AO73" s="1"/>
  <c r="AR73" s="1"/>
  <c r="AU73" s="1"/>
  <c r="AD74"/>
  <c r="AF74" s="1"/>
  <c r="AI74" s="1"/>
  <c r="AL74" s="1"/>
  <c r="AO74" s="1"/>
  <c r="AR74" s="1"/>
  <c r="AD75"/>
  <c r="AF75" s="1"/>
  <c r="AI75" s="1"/>
  <c r="AL75" s="1"/>
  <c r="AO75" s="1"/>
  <c r="AR75" s="1"/>
  <c r="AC70"/>
  <c r="AC71"/>
  <c r="AC72"/>
  <c r="AC73"/>
  <c r="AC74"/>
  <c r="AC75"/>
  <c r="AA69"/>
  <c r="AA70"/>
  <c r="AA71"/>
  <c r="AA72"/>
  <c r="AA73"/>
  <c r="AA74"/>
  <c r="AA75"/>
  <c r="AA76"/>
  <c r="AA57"/>
  <c r="AE56"/>
  <c r="AH56" s="1"/>
  <c r="AK56" s="1"/>
  <c r="AN56" s="1"/>
  <c r="AQ56" s="1"/>
  <c r="AT56" s="1"/>
  <c r="AE57"/>
  <c r="AH57" s="1"/>
  <c r="AK57" s="1"/>
  <c r="AN57" s="1"/>
  <c r="AQ57" s="1"/>
  <c r="AT57" s="1"/>
  <c r="AE58"/>
  <c r="AH58" s="1"/>
  <c r="AK58" s="1"/>
  <c r="AN58" s="1"/>
  <c r="AQ58" s="1"/>
  <c r="AT58" s="1"/>
  <c r="AE59"/>
  <c r="AH59" s="1"/>
  <c r="AK59" s="1"/>
  <c r="AN59" s="1"/>
  <c r="AQ59" s="1"/>
  <c r="AT59" s="1"/>
  <c r="AE61"/>
  <c r="AH61" s="1"/>
  <c r="AK61" s="1"/>
  <c r="AN61" s="1"/>
  <c r="AQ61" s="1"/>
  <c r="AT61" s="1"/>
  <c r="AE62"/>
  <c r="AH62" s="1"/>
  <c r="AK62" s="1"/>
  <c r="AN62" s="1"/>
  <c r="AQ62" s="1"/>
  <c r="AT62" s="1"/>
  <c r="AE63"/>
  <c r="AH63" s="1"/>
  <c r="AK63" s="1"/>
  <c r="AN63" s="1"/>
  <c r="AQ63" s="1"/>
  <c r="AT63" s="1"/>
  <c r="AE64"/>
  <c r="AH64" s="1"/>
  <c r="AK64" s="1"/>
  <c r="AN64" s="1"/>
  <c r="AQ64" s="1"/>
  <c r="AT64" s="1"/>
  <c r="AE65"/>
  <c r="AH65" s="1"/>
  <c r="AK65" s="1"/>
  <c r="AN65" s="1"/>
  <c r="AQ65" s="1"/>
  <c r="AT65" s="1"/>
  <c r="AE66"/>
  <c r="AH66" s="1"/>
  <c r="AK66" s="1"/>
  <c r="AN66" s="1"/>
  <c r="AQ66" s="1"/>
  <c r="AT66" s="1"/>
  <c r="AE67"/>
  <c r="AH67" s="1"/>
  <c r="AK67" s="1"/>
  <c r="AN67" s="1"/>
  <c r="AQ67" s="1"/>
  <c r="AT67" s="1"/>
  <c r="AE68"/>
  <c r="AH68" s="1"/>
  <c r="AK68" s="1"/>
  <c r="AN68" s="1"/>
  <c r="AQ68" s="1"/>
  <c r="AT68" s="1"/>
  <c r="AE69"/>
  <c r="AH69" s="1"/>
  <c r="AK69" s="1"/>
  <c r="AN69" s="1"/>
  <c r="AQ69" s="1"/>
  <c r="AT69" s="1"/>
  <c r="AE55"/>
  <c r="AH55" s="1"/>
  <c r="AK55" s="1"/>
  <c r="AN55" s="1"/>
  <c r="AQ55" s="1"/>
  <c r="AT55" s="1"/>
  <c r="AE54"/>
  <c r="AG54" s="1"/>
  <c r="AC55"/>
  <c r="AC56"/>
  <c r="AC57"/>
  <c r="AC58"/>
  <c r="AU58" s="1"/>
  <c r="AC59"/>
  <c r="AC60"/>
  <c r="AC61"/>
  <c r="AC62"/>
  <c r="AC63"/>
  <c r="AC64"/>
  <c r="AC65"/>
  <c r="AC66"/>
  <c r="AC67"/>
  <c r="AC68"/>
  <c r="AC69"/>
  <c r="AD55"/>
  <c r="AF55" s="1"/>
  <c r="AI55" s="1"/>
  <c r="AL55" s="1"/>
  <c r="AO55" s="1"/>
  <c r="AR55" s="1"/>
  <c r="AD56"/>
  <c r="AG56" s="1"/>
  <c r="AJ56" s="1"/>
  <c r="AM56" s="1"/>
  <c r="AP56" s="1"/>
  <c r="AS56" s="1"/>
  <c r="AD57"/>
  <c r="AG57" s="1"/>
  <c r="AJ57" s="1"/>
  <c r="AM57" s="1"/>
  <c r="AP57" s="1"/>
  <c r="AS57" s="1"/>
  <c r="AD58"/>
  <c r="AG58" s="1"/>
  <c r="AJ58" s="1"/>
  <c r="AM58" s="1"/>
  <c r="AP58" s="1"/>
  <c r="AS58" s="1"/>
  <c r="AD59"/>
  <c r="AF59" s="1"/>
  <c r="AI59" s="1"/>
  <c r="AL59" s="1"/>
  <c r="AO59" s="1"/>
  <c r="AR59" s="1"/>
  <c r="AD60"/>
  <c r="AG60" s="1"/>
  <c r="AJ60" s="1"/>
  <c r="AM60" s="1"/>
  <c r="AP60" s="1"/>
  <c r="AS60" s="1"/>
  <c r="AD61"/>
  <c r="AG61" s="1"/>
  <c r="AJ61" s="1"/>
  <c r="AM61" s="1"/>
  <c r="AP61" s="1"/>
  <c r="AS61" s="1"/>
  <c r="AD62"/>
  <c r="AG62" s="1"/>
  <c r="AJ62" s="1"/>
  <c r="AM62" s="1"/>
  <c r="AP62" s="1"/>
  <c r="AS62" s="1"/>
  <c r="AD63"/>
  <c r="AF63" s="1"/>
  <c r="AI63" s="1"/>
  <c r="AL63" s="1"/>
  <c r="AO63" s="1"/>
  <c r="AR63" s="1"/>
  <c r="AD64"/>
  <c r="AG64" s="1"/>
  <c r="AJ64" s="1"/>
  <c r="AM64" s="1"/>
  <c r="AP64" s="1"/>
  <c r="AS64" s="1"/>
  <c r="AD65"/>
  <c r="AG65" s="1"/>
  <c r="AJ65" s="1"/>
  <c r="AM65" s="1"/>
  <c r="AP65" s="1"/>
  <c r="AS65" s="1"/>
  <c r="AD66"/>
  <c r="AG66" s="1"/>
  <c r="AJ66" s="1"/>
  <c r="AM66" s="1"/>
  <c r="AP66" s="1"/>
  <c r="AS66" s="1"/>
  <c r="AD67"/>
  <c r="AF67" s="1"/>
  <c r="AI67" s="1"/>
  <c r="AL67" s="1"/>
  <c r="AO67" s="1"/>
  <c r="AR67" s="1"/>
  <c r="AD68"/>
  <c r="AG68" s="1"/>
  <c r="AJ68" s="1"/>
  <c r="AM68" s="1"/>
  <c r="AP68" s="1"/>
  <c r="AS68" s="1"/>
  <c r="AD69"/>
  <c r="AG69" s="1"/>
  <c r="AJ69" s="1"/>
  <c r="AM69" s="1"/>
  <c r="AP69" s="1"/>
  <c r="AS69" s="1"/>
  <c r="AD54"/>
  <c r="AD79" s="1"/>
  <c r="AC54"/>
  <c r="R77"/>
  <c r="AA68"/>
  <c r="AA67"/>
  <c r="AA66"/>
  <c r="AA65"/>
  <c r="AA64"/>
  <c r="AA63"/>
  <c r="AA62"/>
  <c r="AA61"/>
  <c r="AA60"/>
  <c r="AA59"/>
  <c r="AA58"/>
  <c r="AA56"/>
  <c r="AA55"/>
  <c r="AA54"/>
  <c r="L7" i="4"/>
  <c r="M7" s="1"/>
  <c r="L8"/>
  <c r="M8" s="1"/>
  <c r="L10"/>
  <c r="L11"/>
  <c r="M11" s="1"/>
  <c r="L12"/>
  <c r="M12" s="1"/>
  <c r="N12" s="1"/>
  <c r="R12" s="1"/>
  <c r="L13"/>
  <c r="L14"/>
  <c r="L15"/>
  <c r="M15" s="1"/>
  <c r="N15" s="1"/>
  <c r="O15" s="1"/>
  <c r="P15" s="1"/>
  <c r="Q15" s="1"/>
  <c r="R15" s="1"/>
  <c r="L16"/>
  <c r="L17"/>
  <c r="AB58" i="2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X118" i="13"/>
  <c r="X119"/>
  <c r="Z119" s="1"/>
  <c r="X120"/>
  <c r="Y120" s="1"/>
  <c r="X121"/>
  <c r="Y121" s="1"/>
  <c r="X122"/>
  <c r="Y122" s="1"/>
  <c r="X123"/>
  <c r="Y123" s="1"/>
  <c r="X124"/>
  <c r="Z124" s="1"/>
  <c r="X125"/>
  <c r="Y125" s="1"/>
  <c r="X126"/>
  <c r="Y126" s="1"/>
  <c r="X127"/>
  <c r="Y127" s="1"/>
  <c r="X128"/>
  <c r="Z128" s="1"/>
  <c r="X129"/>
  <c r="Y129" s="1"/>
  <c r="X130"/>
  <c r="Y130" s="1"/>
  <c r="X131"/>
  <c r="Y131" s="1"/>
  <c r="X132"/>
  <c r="Z132" s="1"/>
  <c r="X133"/>
  <c r="Y133" s="1"/>
  <c r="AA133" s="1"/>
  <c r="AB133" s="1"/>
  <c r="AC133" s="1"/>
  <c r="AD133" s="1"/>
  <c r="X134"/>
  <c r="Y134" s="1"/>
  <c r="AA134" s="1"/>
  <c r="AB134" s="1"/>
  <c r="AC134" s="1"/>
  <c r="AD134" s="1"/>
  <c r="X135"/>
  <c r="Z135" s="1"/>
  <c r="X136"/>
  <c r="Z136" s="1"/>
  <c r="X137"/>
  <c r="Y137" s="1"/>
  <c r="AA137" s="1"/>
  <c r="AB137" s="1"/>
  <c r="AC137" s="1"/>
  <c r="AD137" s="1"/>
  <c r="X138"/>
  <c r="Y138" s="1"/>
  <c r="AA138" s="1"/>
  <c r="AB138" s="1"/>
  <c r="AC138" s="1"/>
  <c r="AD138" s="1"/>
  <c r="X139"/>
  <c r="Z139" s="1"/>
  <c r="X140"/>
  <c r="Z140" s="1"/>
  <c r="X117"/>
  <c r="Z117" s="1"/>
  <c r="W118"/>
  <c r="W119"/>
  <c r="W120"/>
  <c r="W121"/>
  <c r="AO121" s="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17"/>
  <c r="L5" i="1"/>
  <c r="M5" s="1"/>
  <c r="N5" s="1"/>
  <c r="O5" s="1"/>
  <c r="P5" s="1"/>
  <c r="Q5" s="1"/>
  <c r="L6"/>
  <c r="M6" s="1"/>
  <c r="N6" s="1"/>
  <c r="O6" s="1"/>
  <c r="P6" s="1"/>
  <c r="Q6" s="1"/>
  <c r="L9"/>
  <c r="M9" s="1"/>
  <c r="L10"/>
  <c r="M10" s="1"/>
  <c r="N10" s="1"/>
  <c r="O10" s="1"/>
  <c r="P10" s="1"/>
  <c r="Q10" s="1"/>
  <c r="L11"/>
  <c r="M11" s="1"/>
  <c r="N11" s="1"/>
  <c r="O11" s="1"/>
  <c r="P11" s="1"/>
  <c r="Q11" s="1"/>
  <c r="L12"/>
  <c r="M12" s="1"/>
  <c r="N12" s="1"/>
  <c r="O12" s="1"/>
  <c r="P12" s="1"/>
  <c r="Q12" s="1"/>
  <c r="L13"/>
  <c r="M13" s="1"/>
  <c r="N13" s="1"/>
  <c r="O13" s="1"/>
  <c r="P13" s="1"/>
  <c r="Q13" s="1"/>
  <c r="R13" s="1"/>
  <c r="L14"/>
  <c r="M14" s="1"/>
  <c r="N14" s="1"/>
  <c r="O14" s="1"/>
  <c r="P14" s="1"/>
  <c r="Q14" s="1"/>
  <c r="L16"/>
  <c r="L7"/>
  <c r="M7" s="1"/>
  <c r="N7" s="1"/>
  <c r="O7" s="1"/>
  <c r="L8"/>
  <c r="M8" s="1"/>
  <c r="N8" s="1"/>
  <c r="O8" s="1"/>
  <c r="P8" s="1"/>
  <c r="Q8" s="1"/>
  <c r="L15"/>
  <c r="M15" s="1"/>
  <c r="N15" s="1"/>
  <c r="O15" s="1"/>
  <c r="P15" s="1"/>
  <c r="Q15" s="1"/>
  <c r="L4"/>
  <c r="M4" s="1"/>
  <c r="N4" s="1"/>
  <c r="O4" s="1"/>
  <c r="P4" s="1"/>
  <c r="Q4" s="1"/>
  <c r="W86"/>
  <c r="AI86" s="1"/>
  <c r="W99"/>
  <c r="W82"/>
  <c r="C83"/>
  <c r="X83" s="1"/>
  <c r="C84"/>
  <c r="C85"/>
  <c r="X85" s="1"/>
  <c r="C86"/>
  <c r="C87"/>
  <c r="X87" s="1"/>
  <c r="C88"/>
  <c r="Y88" s="1"/>
  <c r="AI88" s="1"/>
  <c r="C89"/>
  <c r="C90"/>
  <c r="C91"/>
  <c r="C92"/>
  <c r="C93"/>
  <c r="C94"/>
  <c r="C95"/>
  <c r="C96"/>
  <c r="C97"/>
  <c r="C98"/>
  <c r="X98" s="1"/>
  <c r="C99"/>
  <c r="Y99" s="1"/>
  <c r="C82"/>
  <c r="Y82" s="1"/>
  <c r="C56" i="2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C64"/>
  <c r="D64" s="1"/>
  <c r="E64" s="1"/>
  <c r="F64" s="1"/>
  <c r="G64" s="1"/>
  <c r="H64" s="1"/>
  <c r="C65"/>
  <c r="D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AU75" s="1"/>
  <c r="AV75" s="1"/>
  <c r="C76"/>
  <c r="D76" s="1"/>
  <c r="E76" s="1"/>
  <c r="F76" s="1"/>
  <c r="G76" s="1"/>
  <c r="H76" s="1"/>
  <c r="C77"/>
  <c r="D77" s="1"/>
  <c r="C55"/>
  <c r="D55" s="1"/>
  <c r="AE77"/>
  <c r="AB77"/>
  <c r="AG77"/>
  <c r="AV62"/>
  <c r="AV60"/>
  <c r="AE59"/>
  <c r="AV59" s="1"/>
  <c r="AV58"/>
  <c r="AE57"/>
  <c r="AB57"/>
  <c r="AG57"/>
  <c r="AB56"/>
  <c r="AE55"/>
  <c r="AB55"/>
  <c r="AG55"/>
  <c r="AU54"/>
  <c r="AT54"/>
  <c r="AT80" s="1"/>
  <c r="AS54"/>
  <c r="AR54"/>
  <c r="AQ54"/>
  <c r="AP54"/>
  <c r="AO54"/>
  <c r="AN54"/>
  <c r="AM54"/>
  <c r="AL54"/>
  <c r="AK54"/>
  <c r="AJ54"/>
  <c r="AI54"/>
  <c r="AH54"/>
  <c r="AH80" s="1"/>
  <c r="AG54"/>
  <c r="AF54"/>
  <c r="AD54"/>
  <c r="AB54"/>
  <c r="C52" i="4"/>
  <c r="AE77"/>
  <c r="AB77"/>
  <c r="C77"/>
  <c r="C73"/>
  <c r="AB72"/>
  <c r="AX72" s="1"/>
  <c r="C72"/>
  <c r="D72" s="1"/>
  <c r="E72" s="1"/>
  <c r="F72" s="1"/>
  <c r="AB71"/>
  <c r="AX71" s="1"/>
  <c r="C71"/>
  <c r="D71" s="1"/>
  <c r="E71" s="1"/>
  <c r="F71" s="1"/>
  <c r="AB70"/>
  <c r="AX70" s="1"/>
  <c r="C70"/>
  <c r="D70" s="1"/>
  <c r="E70" s="1"/>
  <c r="F70" s="1"/>
  <c r="AB69"/>
  <c r="AX69" s="1"/>
  <c r="C69"/>
  <c r="D69" s="1"/>
  <c r="E69" s="1"/>
  <c r="AB68"/>
  <c r="AX68" s="1"/>
  <c r="C68"/>
  <c r="D68" s="1"/>
  <c r="E68" s="1"/>
  <c r="AB67"/>
  <c r="AX67" s="1"/>
  <c r="C67"/>
  <c r="D67" s="1"/>
  <c r="E67" s="1"/>
  <c r="AB66"/>
  <c r="C66"/>
  <c r="D66" s="1"/>
  <c r="E66" s="1"/>
  <c r="AB65"/>
  <c r="C65"/>
  <c r="D65" s="1"/>
  <c r="AB64"/>
  <c r="C64"/>
  <c r="D64" s="1"/>
  <c r="AB63"/>
  <c r="C63"/>
  <c r="D63" s="1"/>
  <c r="AB62"/>
  <c r="C62"/>
  <c r="D62" s="1"/>
  <c r="AB61"/>
  <c r="C61"/>
  <c r="AB60"/>
  <c r="C60"/>
  <c r="AB59"/>
  <c r="C59"/>
  <c r="AB58"/>
  <c r="C58"/>
  <c r="AG58" s="1"/>
  <c r="AV58" s="1"/>
  <c r="AB57"/>
  <c r="C57"/>
  <c r="AE56"/>
  <c r="AV56" s="1"/>
  <c r="AB56"/>
  <c r="C56"/>
  <c r="D56" s="1"/>
  <c r="E56" s="1"/>
  <c r="F56" s="1"/>
  <c r="G56" s="1"/>
  <c r="H56" s="1"/>
  <c r="AV55"/>
  <c r="AB55"/>
  <c r="C55"/>
  <c r="D55" s="1"/>
  <c r="E55" s="1"/>
  <c r="F55" s="1"/>
  <c r="G55" s="1"/>
  <c r="H55" s="1"/>
  <c r="AE54"/>
  <c r="AB54"/>
  <c r="C54"/>
  <c r="AB53"/>
  <c r="C53"/>
  <c r="AG53" s="1"/>
  <c r="AE52"/>
  <c r="AB52"/>
  <c r="AD51"/>
  <c r="AB51"/>
  <c r="AG51"/>
  <c r="C53" i="9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AU73" s="1"/>
  <c r="AV73" s="1"/>
  <c r="C74"/>
  <c r="D74" s="1"/>
  <c r="E74" s="1"/>
  <c r="F74" s="1"/>
  <c r="G74" s="1"/>
  <c r="H74" s="1"/>
  <c r="C75"/>
  <c r="D75" s="1"/>
  <c r="E75" s="1"/>
  <c r="F75" s="1"/>
  <c r="G75" s="1"/>
  <c r="H75" s="1"/>
  <c r="C52"/>
  <c r="AG52" s="1"/>
  <c r="AN75"/>
  <c r="AE75"/>
  <c r="AD75"/>
  <c r="AB75"/>
  <c r="AH75"/>
  <c r="AB73"/>
  <c r="AB72"/>
  <c r="AB71"/>
  <c r="AB70"/>
  <c r="AB69"/>
  <c r="AB68"/>
  <c r="AB67"/>
  <c r="AB66"/>
  <c r="AB65"/>
  <c r="AB64"/>
  <c r="AB63"/>
  <c r="AB62"/>
  <c r="AB61"/>
  <c r="AB60"/>
  <c r="AH60"/>
  <c r="AV60" s="1"/>
  <c r="AG59"/>
  <c r="AV59" s="1"/>
  <c r="AB59"/>
  <c r="AB58"/>
  <c r="AE57"/>
  <c r="AV57" s="1"/>
  <c r="AB57"/>
  <c r="AD56"/>
  <c r="AV56" s="1"/>
  <c r="AB56"/>
  <c r="AE55"/>
  <c r="AD55"/>
  <c r="AB55"/>
  <c r="AB54"/>
  <c r="AG54"/>
  <c r="AE53"/>
  <c r="AB53"/>
  <c r="AD52"/>
  <c r="AE52" s="1"/>
  <c r="AB52"/>
  <c r="C52" i="10"/>
  <c r="D52" s="1"/>
  <c r="E52" s="1"/>
  <c r="F52" s="1"/>
  <c r="G52" s="1"/>
  <c r="H52" s="1"/>
  <c r="C53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AU72" s="1"/>
  <c r="AV72" s="1"/>
  <c r="C73"/>
  <c r="D73" s="1"/>
  <c r="E73" s="1"/>
  <c r="F73" s="1"/>
  <c r="G73" s="1"/>
  <c r="H73" s="1"/>
  <c r="C74"/>
  <c r="D74" s="1"/>
  <c r="E74" s="1"/>
  <c r="F74" s="1"/>
  <c r="G74" s="1"/>
  <c r="H74" s="1"/>
  <c r="C51"/>
  <c r="D51" s="1"/>
  <c r="E51" s="1"/>
  <c r="F51" s="1"/>
  <c r="G51" s="1"/>
  <c r="H51" s="1"/>
  <c r="AN74"/>
  <c r="AE74"/>
  <c r="AD74"/>
  <c r="AB74"/>
  <c r="AB72"/>
  <c r="AB71"/>
  <c r="AB70"/>
  <c r="AB69"/>
  <c r="AB68"/>
  <c r="AB67"/>
  <c r="AB66"/>
  <c r="AB65"/>
  <c r="AB64"/>
  <c r="AB63"/>
  <c r="AB62"/>
  <c r="AB61"/>
  <c r="AB60"/>
  <c r="AB59"/>
  <c r="AH59"/>
  <c r="AV59" s="1"/>
  <c r="AB58"/>
  <c r="AB57"/>
  <c r="AF57"/>
  <c r="AV57" s="1"/>
  <c r="AE56"/>
  <c r="AV56" s="1"/>
  <c r="AB56"/>
  <c r="AD55"/>
  <c r="AV55" s="1"/>
  <c r="AB55"/>
  <c r="AE54"/>
  <c r="AD54"/>
  <c r="AB54"/>
  <c r="AB53"/>
  <c r="AG53"/>
  <c r="AE52"/>
  <c r="AB52"/>
  <c r="AD51"/>
  <c r="AE51" s="1"/>
  <c r="AB51"/>
  <c r="AG51"/>
  <c r="AN73" i="8"/>
  <c r="AE73"/>
  <c r="AD73"/>
  <c r="AB73"/>
  <c r="C73"/>
  <c r="AG73" s="1"/>
  <c r="C72"/>
  <c r="D72" s="1"/>
  <c r="E72" s="1"/>
  <c r="F72" s="1"/>
  <c r="G72" s="1"/>
  <c r="H72" s="1"/>
  <c r="AB71"/>
  <c r="C71"/>
  <c r="D71" s="1"/>
  <c r="E71" s="1"/>
  <c r="F71" s="1"/>
  <c r="G71" s="1"/>
  <c r="H71" s="1"/>
  <c r="AU71" s="1"/>
  <c r="AV71" s="1"/>
  <c r="AB70"/>
  <c r="C70"/>
  <c r="D70" s="1"/>
  <c r="E70" s="1"/>
  <c r="F70" s="1"/>
  <c r="G70" s="1"/>
  <c r="AB69"/>
  <c r="C69"/>
  <c r="D69" s="1"/>
  <c r="E69" s="1"/>
  <c r="F69" s="1"/>
  <c r="G69" s="1"/>
  <c r="AB68"/>
  <c r="C68"/>
  <c r="D68" s="1"/>
  <c r="E68" s="1"/>
  <c r="F68" s="1"/>
  <c r="G68" s="1"/>
  <c r="AB67"/>
  <c r="C67"/>
  <c r="D67" s="1"/>
  <c r="E67" s="1"/>
  <c r="F67" s="1"/>
  <c r="AB66"/>
  <c r="C66"/>
  <c r="D66" s="1"/>
  <c r="E66" s="1"/>
  <c r="F66" s="1"/>
  <c r="AB65"/>
  <c r="C65"/>
  <c r="D65" s="1"/>
  <c r="E65" s="1"/>
  <c r="F65" s="1"/>
  <c r="AB64"/>
  <c r="C64"/>
  <c r="D64" s="1"/>
  <c r="E64" s="1"/>
  <c r="AB63"/>
  <c r="C63"/>
  <c r="D63" s="1"/>
  <c r="E63" s="1"/>
  <c r="AB62"/>
  <c r="C62"/>
  <c r="D62" s="1"/>
  <c r="E62" s="1"/>
  <c r="AB61"/>
  <c r="C61"/>
  <c r="D61" s="1"/>
  <c r="AB60"/>
  <c r="C60"/>
  <c r="D60" s="1"/>
  <c r="AJ60" s="1"/>
  <c r="AV60" s="1"/>
  <c r="AB59"/>
  <c r="C59"/>
  <c r="D59" s="1"/>
  <c r="AB58"/>
  <c r="C58"/>
  <c r="AH58" s="1"/>
  <c r="AV58" s="1"/>
  <c r="AB57"/>
  <c r="C57"/>
  <c r="AG57" s="1"/>
  <c r="AV57" s="1"/>
  <c r="AB56"/>
  <c r="C56"/>
  <c r="AF56" s="1"/>
  <c r="AV56" s="1"/>
  <c r="AE55"/>
  <c r="AV55" s="1"/>
  <c r="AB55"/>
  <c r="C55"/>
  <c r="D55" s="1"/>
  <c r="E55" s="1"/>
  <c r="F55" s="1"/>
  <c r="G55" s="1"/>
  <c r="H55" s="1"/>
  <c r="AD54"/>
  <c r="AV54" s="1"/>
  <c r="AB54"/>
  <c r="C54"/>
  <c r="D54" s="1"/>
  <c r="E54" s="1"/>
  <c r="F54" s="1"/>
  <c r="G54" s="1"/>
  <c r="H54" s="1"/>
  <c r="AE53"/>
  <c r="AD53"/>
  <c r="AB53"/>
  <c r="C53"/>
  <c r="AG53" s="1"/>
  <c r="AB52"/>
  <c r="C52"/>
  <c r="D52" s="1"/>
  <c r="AK52" s="1"/>
  <c r="AE51"/>
  <c r="AB51"/>
  <c r="C51"/>
  <c r="AG51" s="1"/>
  <c r="AD50"/>
  <c r="AB50"/>
  <c r="C50"/>
  <c r="AG50" s="1"/>
  <c r="C52" i="6"/>
  <c r="D52" s="1"/>
  <c r="E52" s="1"/>
  <c r="F52" s="1"/>
  <c r="G52" s="1"/>
  <c r="H52" s="1"/>
  <c r="C53"/>
  <c r="D53" s="1"/>
  <c r="E53" s="1"/>
  <c r="F53" s="1"/>
  <c r="G53" s="1"/>
  <c r="H53" s="1"/>
  <c r="C54"/>
  <c r="D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BA72" s="1"/>
  <c r="BB72" s="1"/>
  <c r="C73"/>
  <c r="C74"/>
  <c r="D74" s="1"/>
  <c r="E74" s="1"/>
  <c r="F74" s="1"/>
  <c r="C51"/>
  <c r="D51" s="1"/>
  <c r="E51" s="1"/>
  <c r="F51" s="1"/>
  <c r="G51" s="1"/>
  <c r="H51" s="1"/>
  <c r="AT74"/>
  <c r="AK74"/>
  <c r="AJ74"/>
  <c r="AH74"/>
  <c r="AH72"/>
  <c r="AH71"/>
  <c r="AH70"/>
  <c r="AH69"/>
  <c r="AH68"/>
  <c r="AH67"/>
  <c r="AH66"/>
  <c r="AH65"/>
  <c r="AH64"/>
  <c r="AH63"/>
  <c r="AH62"/>
  <c r="AH61"/>
  <c r="AH60"/>
  <c r="AH59"/>
  <c r="AH58"/>
  <c r="AH57"/>
  <c r="AK56"/>
  <c r="BB56" s="1"/>
  <c r="AH56"/>
  <c r="AJ55"/>
  <c r="BB55" s="1"/>
  <c r="AH55"/>
  <c r="AK54"/>
  <c r="AJ54"/>
  <c r="AH54"/>
  <c r="AH53"/>
  <c r="AK52"/>
  <c r="AH52"/>
  <c r="AJ51"/>
  <c r="AK51" s="1"/>
  <c r="AH51"/>
  <c r="AN108" i="3"/>
  <c r="AF108"/>
  <c r="AE108"/>
  <c r="AD108"/>
  <c r="AB108"/>
  <c r="AG108"/>
  <c r="AB106"/>
  <c r="C106"/>
  <c r="D106" s="1"/>
  <c r="E106" s="1"/>
  <c r="F106" s="1"/>
  <c r="G106" s="1"/>
  <c r="H106" s="1"/>
  <c r="AU106" s="1"/>
  <c r="AV106" s="1"/>
  <c r="AB105"/>
  <c r="C105"/>
  <c r="D105" s="1"/>
  <c r="E105" s="1"/>
  <c r="F105" s="1"/>
  <c r="G105" s="1"/>
  <c r="AB104"/>
  <c r="C104"/>
  <c r="D104" s="1"/>
  <c r="E104" s="1"/>
  <c r="F104" s="1"/>
  <c r="G104" s="1"/>
  <c r="AB103"/>
  <c r="C103"/>
  <c r="D103" s="1"/>
  <c r="E103" s="1"/>
  <c r="F103" s="1"/>
  <c r="G103" s="1"/>
  <c r="AB102"/>
  <c r="C102"/>
  <c r="D102" s="1"/>
  <c r="E102" s="1"/>
  <c r="F102" s="1"/>
  <c r="AB101"/>
  <c r="C101"/>
  <c r="D101" s="1"/>
  <c r="E101" s="1"/>
  <c r="F101" s="1"/>
  <c r="AB100"/>
  <c r="C100"/>
  <c r="D100" s="1"/>
  <c r="E100" s="1"/>
  <c r="F100" s="1"/>
  <c r="AB99"/>
  <c r="C99"/>
  <c r="D99" s="1"/>
  <c r="E99" s="1"/>
  <c r="AB98"/>
  <c r="C98"/>
  <c r="D98" s="1"/>
  <c r="E98" s="1"/>
  <c r="AB97"/>
  <c r="C97"/>
  <c r="D97" s="1"/>
  <c r="E97" s="1"/>
  <c r="AB96"/>
  <c r="C96"/>
  <c r="D96" s="1"/>
  <c r="AB95"/>
  <c r="C95"/>
  <c r="D95" s="1"/>
  <c r="AJ95" s="1"/>
  <c r="AV95" s="1"/>
  <c r="AB94"/>
  <c r="C94"/>
  <c r="D94" s="1"/>
  <c r="AB93"/>
  <c r="C93"/>
  <c r="AH93" s="1"/>
  <c r="AV93" s="1"/>
  <c r="AB92"/>
  <c r="C92"/>
  <c r="AG92" s="1"/>
  <c r="AV92" s="1"/>
  <c r="AB91"/>
  <c r="C91"/>
  <c r="D91" s="1"/>
  <c r="E91" s="1"/>
  <c r="F91" s="1"/>
  <c r="G91" s="1"/>
  <c r="H91" s="1"/>
  <c r="AE90"/>
  <c r="AV90" s="1"/>
  <c r="AB90"/>
  <c r="C90"/>
  <c r="D90" s="1"/>
  <c r="E90" s="1"/>
  <c r="F90" s="1"/>
  <c r="G90" s="1"/>
  <c r="H90" s="1"/>
  <c r="AD89"/>
  <c r="AV89" s="1"/>
  <c r="AB89"/>
  <c r="C89"/>
  <c r="D89" s="1"/>
  <c r="E89" s="1"/>
  <c r="F89" s="1"/>
  <c r="G89" s="1"/>
  <c r="H89" s="1"/>
  <c r="AE88"/>
  <c r="AD88"/>
  <c r="AB88"/>
  <c r="C88"/>
  <c r="AG88" s="1"/>
  <c r="AB87"/>
  <c r="C87"/>
  <c r="AG87" s="1"/>
  <c r="AE86"/>
  <c r="AB86"/>
  <c r="C86"/>
  <c r="AG86" s="1"/>
  <c r="AD85"/>
  <c r="AE85" s="1"/>
  <c r="AB85"/>
  <c r="C85"/>
  <c r="AG8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C65"/>
  <c r="D65" s="1"/>
  <c r="E65" s="1"/>
  <c r="F65" s="1"/>
  <c r="G65" s="1"/>
  <c r="H65" s="1"/>
  <c r="C66"/>
  <c r="D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C76"/>
  <c r="D76" s="1"/>
  <c r="E76" s="1"/>
  <c r="F76" s="1"/>
  <c r="G76" s="1"/>
  <c r="H76" s="1"/>
  <c r="C55"/>
  <c r="AF55" s="1"/>
  <c r="AN78"/>
  <c r="AE78"/>
  <c r="AD78"/>
  <c r="AB78"/>
  <c r="AG78"/>
  <c r="AB76"/>
  <c r="AB75"/>
  <c r="AB74"/>
  <c r="AB73"/>
  <c r="AB72"/>
  <c r="AB71"/>
  <c r="AB70"/>
  <c r="AB69"/>
  <c r="AB68"/>
  <c r="AB67"/>
  <c r="AB66"/>
  <c r="AB65"/>
  <c r="AB64"/>
  <c r="AB63"/>
  <c r="AB62"/>
  <c r="AB61"/>
  <c r="AE60"/>
  <c r="AV60" s="1"/>
  <c r="AB60"/>
  <c r="AD59"/>
  <c r="AV59" s="1"/>
  <c r="AB59"/>
  <c r="AE58"/>
  <c r="AD58"/>
  <c r="AB58"/>
  <c r="AB57"/>
  <c r="AE56"/>
  <c r="AB56"/>
  <c r="AD55"/>
  <c r="AB55"/>
  <c r="C153" i="13"/>
  <c r="D153" s="1"/>
  <c r="E153" s="1"/>
  <c r="F153" s="1"/>
  <c r="G153" s="1"/>
  <c r="H153" s="1"/>
  <c r="C154"/>
  <c r="C155"/>
  <c r="D155" s="1"/>
  <c r="C156"/>
  <c r="D156" s="1"/>
  <c r="E156" s="1"/>
  <c r="F156" s="1"/>
  <c r="G156" s="1"/>
  <c r="H156" s="1"/>
  <c r="C157"/>
  <c r="D157" s="1"/>
  <c r="E157" s="1"/>
  <c r="F157" s="1"/>
  <c r="G157" s="1"/>
  <c r="H157" s="1"/>
  <c r="C158"/>
  <c r="D158" s="1"/>
  <c r="E158" s="1"/>
  <c r="F158" s="1"/>
  <c r="G158" s="1"/>
  <c r="H158" s="1"/>
  <c r="C159"/>
  <c r="D159" s="1"/>
  <c r="E159" s="1"/>
  <c r="F159" s="1"/>
  <c r="G159" s="1"/>
  <c r="H159" s="1"/>
  <c r="C160"/>
  <c r="D160" s="1"/>
  <c r="E160" s="1"/>
  <c r="F160" s="1"/>
  <c r="G160" s="1"/>
  <c r="H160" s="1"/>
  <c r="C161"/>
  <c r="D161" s="1"/>
  <c r="E161" s="1"/>
  <c r="F161" s="1"/>
  <c r="G161" s="1"/>
  <c r="H161" s="1"/>
  <c r="C162"/>
  <c r="D162" s="1"/>
  <c r="E162" s="1"/>
  <c r="F162" s="1"/>
  <c r="G162" s="1"/>
  <c r="H162" s="1"/>
  <c r="C163"/>
  <c r="D163" s="1"/>
  <c r="E163" s="1"/>
  <c r="F163" s="1"/>
  <c r="G163" s="1"/>
  <c r="H163" s="1"/>
  <c r="C164"/>
  <c r="D164" s="1"/>
  <c r="E164" s="1"/>
  <c r="F164" s="1"/>
  <c r="G164" s="1"/>
  <c r="H164" s="1"/>
  <c r="C165"/>
  <c r="D165" s="1"/>
  <c r="E165" s="1"/>
  <c r="F165" s="1"/>
  <c r="G165" s="1"/>
  <c r="H165" s="1"/>
  <c r="C166"/>
  <c r="D166" s="1"/>
  <c r="E166" s="1"/>
  <c r="F166" s="1"/>
  <c r="G166" s="1"/>
  <c r="H166" s="1"/>
  <c r="C167"/>
  <c r="D167" s="1"/>
  <c r="E167" s="1"/>
  <c r="F167" s="1"/>
  <c r="G167" s="1"/>
  <c r="H167" s="1"/>
  <c r="C168"/>
  <c r="D168" s="1"/>
  <c r="E168" s="1"/>
  <c r="F168" s="1"/>
  <c r="G168" s="1"/>
  <c r="H168" s="1"/>
  <c r="C169"/>
  <c r="D169" s="1"/>
  <c r="E169" s="1"/>
  <c r="F169" s="1"/>
  <c r="G169" s="1"/>
  <c r="H169" s="1"/>
  <c r="C170"/>
  <c r="D170" s="1"/>
  <c r="E170" s="1"/>
  <c r="F170" s="1"/>
  <c r="G170" s="1"/>
  <c r="H170" s="1"/>
  <c r="C171"/>
  <c r="D171" s="1"/>
  <c r="E171" s="1"/>
  <c r="F171" s="1"/>
  <c r="G171" s="1"/>
  <c r="H171" s="1"/>
  <c r="C172"/>
  <c r="D172" s="1"/>
  <c r="E172" s="1"/>
  <c r="F172" s="1"/>
  <c r="G172" s="1"/>
  <c r="H172" s="1"/>
  <c r="C173"/>
  <c r="D173" s="1"/>
  <c r="E173" s="1"/>
  <c r="F173" s="1"/>
  <c r="G173" s="1"/>
  <c r="H173" s="1"/>
  <c r="C174"/>
  <c r="D174" s="1"/>
  <c r="C175"/>
  <c r="AH175" s="1"/>
  <c r="C152"/>
  <c r="D152" s="1"/>
  <c r="E152" s="1"/>
  <c r="F152" s="1"/>
  <c r="G152" s="1"/>
  <c r="H152" s="1"/>
  <c r="AU152" s="1"/>
  <c r="AN175"/>
  <c r="AE175"/>
  <c r="AD175"/>
  <c r="AB175"/>
  <c r="AE174"/>
  <c r="AB174"/>
  <c r="AB173"/>
  <c r="AB172"/>
  <c r="AB171"/>
  <c r="AB170"/>
  <c r="AB169"/>
  <c r="AB168"/>
  <c r="AB167"/>
  <c r="AB166"/>
  <c r="AB165"/>
  <c r="AB164"/>
  <c r="AB163"/>
  <c r="AB162"/>
  <c r="AB161"/>
  <c r="AH160"/>
  <c r="AV160" s="1"/>
  <c r="AB160"/>
  <c r="AB159"/>
  <c r="AG159"/>
  <c r="AV159" s="1"/>
  <c r="AF158"/>
  <c r="AV158" s="1"/>
  <c r="AB158"/>
  <c r="AE157"/>
  <c r="AV157" s="1"/>
  <c r="AB157"/>
  <c r="AD156"/>
  <c r="AV156" s="1"/>
  <c r="AB156"/>
  <c r="AE155"/>
  <c r="AD155"/>
  <c r="AB155"/>
  <c r="AB154"/>
  <c r="AE153"/>
  <c r="AB153"/>
  <c r="AD152"/>
  <c r="AE152" s="1"/>
  <c r="AB152"/>
  <c r="AN173" i="1"/>
  <c r="AE173"/>
  <c r="AD173"/>
  <c r="AB173"/>
  <c r="C173"/>
  <c r="AH173" s="1"/>
  <c r="AE172"/>
  <c r="AB172"/>
  <c r="C172"/>
  <c r="D172" s="1"/>
  <c r="AG172" s="1"/>
  <c r="AB171"/>
  <c r="C171"/>
  <c r="D171" s="1"/>
  <c r="E171" s="1"/>
  <c r="F171" s="1"/>
  <c r="G171" s="1"/>
  <c r="H171" s="1"/>
  <c r="AU171" s="1"/>
  <c r="AV171" s="1"/>
  <c r="AB170"/>
  <c r="C170"/>
  <c r="D170" s="1"/>
  <c r="E170" s="1"/>
  <c r="F170" s="1"/>
  <c r="G170" s="1"/>
  <c r="AB169"/>
  <c r="C169"/>
  <c r="D169" s="1"/>
  <c r="E169" s="1"/>
  <c r="F169" s="1"/>
  <c r="G169" s="1"/>
  <c r="AB168"/>
  <c r="C168"/>
  <c r="D168" s="1"/>
  <c r="E168" s="1"/>
  <c r="F168" s="1"/>
  <c r="G168" s="1"/>
  <c r="AB167"/>
  <c r="C167"/>
  <c r="D167" s="1"/>
  <c r="E167" s="1"/>
  <c r="F167" s="1"/>
  <c r="AB166"/>
  <c r="C166"/>
  <c r="D166" s="1"/>
  <c r="E166" s="1"/>
  <c r="F166" s="1"/>
  <c r="AB165"/>
  <c r="C165"/>
  <c r="D165" s="1"/>
  <c r="E165" s="1"/>
  <c r="F165" s="1"/>
  <c r="AB164"/>
  <c r="C164"/>
  <c r="D164" s="1"/>
  <c r="E164" s="1"/>
  <c r="AB163"/>
  <c r="C163"/>
  <c r="D163" s="1"/>
  <c r="E163" s="1"/>
  <c r="AB162"/>
  <c r="C162"/>
  <c r="D162" s="1"/>
  <c r="E162" s="1"/>
  <c r="AB161"/>
  <c r="C161"/>
  <c r="D161" s="1"/>
  <c r="AB160"/>
  <c r="C160"/>
  <c r="D160" s="1"/>
  <c r="E160" s="1"/>
  <c r="F160" s="1"/>
  <c r="G160" s="1"/>
  <c r="H160" s="1"/>
  <c r="AB159"/>
  <c r="C159"/>
  <c r="D159" s="1"/>
  <c r="AB158"/>
  <c r="C158"/>
  <c r="AH158" s="1"/>
  <c r="AV158" s="1"/>
  <c r="AB157"/>
  <c r="C157"/>
  <c r="AG157" s="1"/>
  <c r="AV157" s="1"/>
  <c r="AB156"/>
  <c r="C156"/>
  <c r="AF156" s="1"/>
  <c r="AV156" s="1"/>
  <c r="AE155"/>
  <c r="AV155" s="1"/>
  <c r="AB155"/>
  <c r="C155"/>
  <c r="D155" s="1"/>
  <c r="E155" s="1"/>
  <c r="F155" s="1"/>
  <c r="G155" s="1"/>
  <c r="H155" s="1"/>
  <c r="AD154"/>
  <c r="AV154" s="1"/>
  <c r="AB154"/>
  <c r="C154"/>
  <c r="D154" s="1"/>
  <c r="E154" s="1"/>
  <c r="F154" s="1"/>
  <c r="G154" s="1"/>
  <c r="H154" s="1"/>
  <c r="AE153"/>
  <c r="AD153"/>
  <c r="AB153"/>
  <c r="AG153"/>
  <c r="AB152"/>
  <c r="AG152"/>
  <c r="AE151"/>
  <c r="AB151"/>
  <c r="D151"/>
  <c r="AD150"/>
  <c r="AE150" s="1"/>
  <c r="AB150"/>
  <c r="D150"/>
  <c r="E150" s="1"/>
  <c r="F150" s="1"/>
  <c r="G150" s="1"/>
  <c r="H150" s="1"/>
  <c r="AU150" s="1"/>
  <c r="C112"/>
  <c r="D112" s="1"/>
  <c r="AK150" s="1"/>
  <c r="AB112"/>
  <c r="AD112"/>
  <c r="AE112" s="1"/>
  <c r="C113"/>
  <c r="D113" s="1"/>
  <c r="AB113"/>
  <c r="AE113"/>
  <c r="C114"/>
  <c r="D114" s="1"/>
  <c r="E114" s="1"/>
  <c r="AB114"/>
  <c r="C115"/>
  <c r="D115" s="1"/>
  <c r="AB115"/>
  <c r="AD115"/>
  <c r="AE115"/>
  <c r="C116"/>
  <c r="D116" s="1"/>
  <c r="E116" s="1"/>
  <c r="F116" s="1"/>
  <c r="G116" s="1"/>
  <c r="H116" s="1"/>
  <c r="AB116"/>
  <c r="AD116"/>
  <c r="AV116" s="1"/>
  <c r="C117"/>
  <c r="D117" s="1"/>
  <c r="E117" s="1"/>
  <c r="F117" s="1"/>
  <c r="G117" s="1"/>
  <c r="H117" s="1"/>
  <c r="AB117"/>
  <c r="AE117"/>
  <c r="AV117" s="1"/>
  <c r="C118"/>
  <c r="D118" s="1"/>
  <c r="E118" s="1"/>
  <c r="F118" s="1"/>
  <c r="G118" s="1"/>
  <c r="H118" s="1"/>
  <c r="AB118"/>
  <c r="C119"/>
  <c r="D119" s="1"/>
  <c r="E119" s="1"/>
  <c r="F119" s="1"/>
  <c r="G119" s="1"/>
  <c r="H119" s="1"/>
  <c r="AB119"/>
  <c r="C120"/>
  <c r="D120" s="1"/>
  <c r="E120" s="1"/>
  <c r="F120" s="1"/>
  <c r="G120" s="1"/>
  <c r="H120" s="1"/>
  <c r="AB120"/>
  <c r="C121"/>
  <c r="D121" s="1"/>
  <c r="AB121"/>
  <c r="C122"/>
  <c r="D122" s="1"/>
  <c r="AB122"/>
  <c r="C123"/>
  <c r="D123" s="1"/>
  <c r="AB123"/>
  <c r="C124"/>
  <c r="D124" s="1"/>
  <c r="E124" s="1"/>
  <c r="AB124"/>
  <c r="C125"/>
  <c r="D125" s="1"/>
  <c r="E125" s="1"/>
  <c r="AB125"/>
  <c r="C126"/>
  <c r="D126" s="1"/>
  <c r="E126" s="1"/>
  <c r="AB126"/>
  <c r="C127"/>
  <c r="D127" s="1"/>
  <c r="E127" s="1"/>
  <c r="F127" s="1"/>
  <c r="AB127"/>
  <c r="C128"/>
  <c r="D128" s="1"/>
  <c r="E128" s="1"/>
  <c r="F128" s="1"/>
  <c r="AB128"/>
  <c r="C129"/>
  <c r="D129" s="1"/>
  <c r="E129" s="1"/>
  <c r="F129" s="1"/>
  <c r="AB129"/>
  <c r="C130"/>
  <c r="D130" s="1"/>
  <c r="E130" s="1"/>
  <c r="F130" s="1"/>
  <c r="G130" s="1"/>
  <c r="AB130"/>
  <c r="C131"/>
  <c r="D131" s="1"/>
  <c r="E131" s="1"/>
  <c r="F131" s="1"/>
  <c r="G131" s="1"/>
  <c r="AB131"/>
  <c r="C132"/>
  <c r="D132" s="1"/>
  <c r="E132" s="1"/>
  <c r="F132" s="1"/>
  <c r="G132" s="1"/>
  <c r="AB132"/>
  <c r="C133"/>
  <c r="D133" s="1"/>
  <c r="E133" s="1"/>
  <c r="F133" s="1"/>
  <c r="G133" s="1"/>
  <c r="H133" s="1"/>
  <c r="AU133" s="1"/>
  <c r="AV133" s="1"/>
  <c r="AB133"/>
  <c r="C134"/>
  <c r="D134" s="1"/>
  <c r="E134" s="1"/>
  <c r="AB134"/>
  <c r="AE134"/>
  <c r="C135"/>
  <c r="D135" s="1"/>
  <c r="AB135"/>
  <c r="AD135"/>
  <c r="AE135"/>
  <c r="AG135"/>
  <c r="AN135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R70"/>
  <c r="T70" s="1"/>
  <c r="Q70"/>
  <c r="O70"/>
  <c r="R69"/>
  <c r="T69" s="1"/>
  <c r="Q69"/>
  <c r="O69"/>
  <c r="R68"/>
  <c r="T68" s="1"/>
  <c r="Q68"/>
  <c r="O68"/>
  <c r="R67"/>
  <c r="T67" s="1"/>
  <c r="Q67"/>
  <c r="O67"/>
  <c r="R66"/>
  <c r="T66" s="1"/>
  <c r="Q66"/>
  <c r="O66"/>
  <c r="R65"/>
  <c r="T65" s="1"/>
  <c r="Q65"/>
  <c r="O65"/>
  <c r="R64"/>
  <c r="T64" s="1"/>
  <c r="Q64"/>
  <c r="O64"/>
  <c r="R63"/>
  <c r="T63" s="1"/>
  <c r="Q63"/>
  <c r="O63"/>
  <c r="R62"/>
  <c r="S62" s="1"/>
  <c r="Q62"/>
  <c r="O62"/>
  <c r="R61"/>
  <c r="S61" s="1"/>
  <c r="Q61"/>
  <c r="O61"/>
  <c r="R60"/>
  <c r="S60" s="1"/>
  <c r="Q60"/>
  <c r="O60"/>
  <c r="R59"/>
  <c r="S59" s="1"/>
  <c r="AC59" s="1"/>
  <c r="Q59"/>
  <c r="O59"/>
  <c r="R58"/>
  <c r="AC58" s="1"/>
  <c r="Q58"/>
  <c r="O58"/>
  <c r="R57"/>
  <c r="S57" s="1"/>
  <c r="Q57"/>
  <c r="AC57" s="1"/>
  <c r="O57"/>
  <c r="R56"/>
  <c r="Q56"/>
  <c r="O56"/>
  <c r="R55"/>
  <c r="S55" s="1"/>
  <c r="Q55"/>
  <c r="O55"/>
  <c r="R54"/>
  <c r="Q54"/>
  <c r="O54"/>
  <c r="R53"/>
  <c r="Q53"/>
  <c r="O53"/>
  <c r="U140" i="13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AO122"/>
  <c r="U122"/>
  <c r="U121"/>
  <c r="U120"/>
  <c r="U119"/>
  <c r="U118"/>
  <c r="U117"/>
  <c r="R43" i="10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T29" s="1"/>
  <c r="O29"/>
  <c r="R28"/>
  <c r="T28" s="1"/>
  <c r="Q28"/>
  <c r="O28"/>
  <c r="R27"/>
  <c r="T27" s="1"/>
  <c r="Q27"/>
  <c r="O27"/>
  <c r="R26"/>
  <c r="Q26"/>
  <c r="O26"/>
  <c r="R43" i="9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O29"/>
  <c r="R28"/>
  <c r="T28" s="1"/>
  <c r="Q28"/>
  <c r="O28"/>
  <c r="R27"/>
  <c r="T27" s="1"/>
  <c r="Q27"/>
  <c r="O27"/>
  <c r="R26"/>
  <c r="Q26"/>
  <c r="O26"/>
  <c r="R42" i="8"/>
  <c r="T42" s="1"/>
  <c r="Q42"/>
  <c r="O42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O30"/>
  <c r="R29"/>
  <c r="T29" s="1"/>
  <c r="AC29"/>
  <c r="O29"/>
  <c r="R28"/>
  <c r="S28" s="1"/>
  <c r="T28" s="1"/>
  <c r="Q28"/>
  <c r="O28"/>
  <c r="R27"/>
  <c r="T27" s="1"/>
  <c r="Q27"/>
  <c r="O27"/>
  <c r="R26"/>
  <c r="T26" s="1"/>
  <c r="Q26"/>
  <c r="O26"/>
  <c r="R25"/>
  <c r="Q25"/>
  <c r="O25"/>
  <c r="R43" i="7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I30"/>
  <c r="O30"/>
  <c r="R29"/>
  <c r="S29" s="1"/>
  <c r="T29" s="1"/>
  <c r="Q29"/>
  <c r="O29"/>
  <c r="R28"/>
  <c r="T28" s="1"/>
  <c r="Q28"/>
  <c r="O28"/>
  <c r="R27"/>
  <c r="T27" s="1"/>
  <c r="Q27"/>
  <c r="O27"/>
  <c r="R26"/>
  <c r="Q26"/>
  <c r="O26"/>
  <c r="R43" i="4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O35"/>
  <c r="R34"/>
  <c r="T34" s="1"/>
  <c r="Q34"/>
  <c r="O34"/>
  <c r="R33"/>
  <c r="T33" s="1"/>
  <c r="Q33"/>
  <c r="O33"/>
  <c r="R32"/>
  <c r="T32" s="1"/>
  <c r="Q32"/>
  <c r="O32"/>
  <c r="R31"/>
  <c r="T31" s="1"/>
  <c r="Q31"/>
  <c r="O31"/>
  <c r="R30"/>
  <c r="T30" s="1"/>
  <c r="Q30"/>
  <c r="AC30" s="1"/>
  <c r="O30"/>
  <c r="R28"/>
  <c r="T28" s="1"/>
  <c r="Q28"/>
  <c r="O28"/>
  <c r="R27"/>
  <c r="T27" s="1"/>
  <c r="Q27"/>
  <c r="O27"/>
  <c r="R26"/>
  <c r="Q26"/>
  <c r="O26"/>
  <c r="L9" i="3"/>
  <c r="M9" s="1"/>
  <c r="L10"/>
  <c r="M10" s="1"/>
  <c r="N10" s="1"/>
  <c r="O10" s="1"/>
  <c r="P10" s="1"/>
  <c r="Q10" s="1"/>
  <c r="P26" i="6"/>
  <c r="R26"/>
  <c r="S26"/>
  <c r="T26" s="1"/>
  <c r="P27"/>
  <c r="R27"/>
  <c r="S27"/>
  <c r="U27" s="1"/>
  <c r="P28"/>
  <c r="R28"/>
  <c r="S28"/>
  <c r="T28" s="1"/>
  <c r="P29"/>
  <c r="R29"/>
  <c r="S29"/>
  <c r="T29" s="1"/>
  <c r="U29" s="1"/>
  <c r="P30"/>
  <c r="AJ30"/>
  <c r="S30"/>
  <c r="U30" s="1"/>
  <c r="P31"/>
  <c r="S31"/>
  <c r="T31" s="1"/>
  <c r="P32"/>
  <c r="S32"/>
  <c r="T32" s="1"/>
  <c r="P33"/>
  <c r="S33"/>
  <c r="T33" s="1"/>
  <c r="P34"/>
  <c r="S34"/>
  <c r="T34" s="1"/>
  <c r="P35"/>
  <c r="S35"/>
  <c r="T35" s="1"/>
  <c r="P36"/>
  <c r="S36"/>
  <c r="T36" s="1"/>
  <c r="P37"/>
  <c r="S37"/>
  <c r="T37" s="1"/>
  <c r="P38"/>
  <c r="S38"/>
  <c r="T38" s="1"/>
  <c r="P39"/>
  <c r="S39"/>
  <c r="T39" s="1"/>
  <c r="P40"/>
  <c r="S40"/>
  <c r="T40" s="1"/>
  <c r="P41"/>
  <c r="S41"/>
  <c r="T41" s="1"/>
  <c r="P43"/>
  <c r="R43"/>
  <c r="S43"/>
  <c r="T43" s="1"/>
  <c r="U44" i="3"/>
  <c r="U42"/>
  <c r="U41"/>
  <c r="U40"/>
  <c r="U39"/>
  <c r="U38"/>
  <c r="U37"/>
  <c r="U36"/>
  <c r="U35"/>
  <c r="U34"/>
  <c r="U33"/>
  <c r="U32"/>
  <c r="U31"/>
  <c r="U30"/>
  <c r="R29" i="2"/>
  <c r="R44"/>
  <c r="T44" s="1"/>
  <c r="Q44"/>
  <c r="O44"/>
  <c r="R42"/>
  <c r="S42" s="1"/>
  <c r="Q42"/>
  <c r="O42"/>
  <c r="R41"/>
  <c r="S41" s="1"/>
  <c r="Q41"/>
  <c r="O41"/>
  <c r="R40"/>
  <c r="S40" s="1"/>
  <c r="Q40"/>
  <c r="O40"/>
  <c r="R39"/>
  <c r="S39" s="1"/>
  <c r="Q39"/>
  <c r="O39"/>
  <c r="R38"/>
  <c r="S38" s="1"/>
  <c r="Q38"/>
  <c r="O38"/>
  <c r="R37"/>
  <c r="S37" s="1"/>
  <c r="Q37"/>
  <c r="O37"/>
  <c r="R36"/>
  <c r="S36" s="1"/>
  <c r="Q36"/>
  <c r="O36"/>
  <c r="R35"/>
  <c r="S35" s="1"/>
  <c r="Q35"/>
  <c r="O35"/>
  <c r="R34"/>
  <c r="S34" s="1"/>
  <c r="Q34"/>
  <c r="O34"/>
  <c r="R33"/>
  <c r="S33" s="1"/>
  <c r="Q33"/>
  <c r="O33"/>
  <c r="R32"/>
  <c r="AC32" s="1"/>
  <c r="Q32"/>
  <c r="O32"/>
  <c r="R31"/>
  <c r="S31" s="1"/>
  <c r="Q31"/>
  <c r="O31"/>
  <c r="Q29"/>
  <c r="O29"/>
  <c r="R28"/>
  <c r="Q28"/>
  <c r="O28"/>
  <c r="R27"/>
  <c r="Q27"/>
  <c r="O27"/>
  <c r="L74" i="13"/>
  <c r="J74"/>
  <c r="L73"/>
  <c r="M73" s="1"/>
  <c r="J73"/>
  <c r="L72"/>
  <c r="M72" s="1"/>
  <c r="N72" s="1"/>
  <c r="O72" s="1"/>
  <c r="P72" s="1"/>
  <c r="Q72" s="1"/>
  <c r="R72" s="1"/>
  <c r="J72"/>
  <c r="L71"/>
  <c r="M71" s="1"/>
  <c r="N71" s="1"/>
  <c r="O71" s="1"/>
  <c r="P71" s="1"/>
  <c r="J71"/>
  <c r="L70"/>
  <c r="M70" s="1"/>
  <c r="N70" s="1"/>
  <c r="O70" s="1"/>
  <c r="J70"/>
  <c r="L69"/>
  <c r="M69" s="1"/>
  <c r="N69" s="1"/>
  <c r="J69"/>
  <c r="L68"/>
  <c r="M68" s="1"/>
  <c r="J68"/>
  <c r="L67"/>
  <c r="R67" s="1"/>
  <c r="J67"/>
  <c r="L66"/>
  <c r="J66"/>
  <c r="L65"/>
  <c r="M65" s="1"/>
  <c r="N65" s="1"/>
  <c r="O65" s="1"/>
  <c r="J65"/>
  <c r="L64"/>
  <c r="M64" s="1"/>
  <c r="J64"/>
  <c r="L63"/>
  <c r="J63"/>
  <c r="R48"/>
  <c r="T48" s="1"/>
  <c r="Q48"/>
  <c r="O48"/>
  <c r="R47"/>
  <c r="T47" s="1"/>
  <c r="Q47"/>
  <c r="O47"/>
  <c r="R46"/>
  <c r="T46" s="1"/>
  <c r="Q46"/>
  <c r="O46"/>
  <c r="R45"/>
  <c r="T45" s="1"/>
  <c r="Q45"/>
  <c r="O45"/>
  <c r="R44"/>
  <c r="T44" s="1"/>
  <c r="Q44"/>
  <c r="O44"/>
  <c r="R43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AC35" s="1"/>
  <c r="O35"/>
  <c r="R34"/>
  <c r="Q34"/>
  <c r="O34"/>
  <c r="R33"/>
  <c r="T33" s="1"/>
  <c r="Q33"/>
  <c r="O33"/>
  <c r="R32"/>
  <c r="T32" s="1"/>
  <c r="Q32"/>
  <c r="O32"/>
  <c r="R31"/>
  <c r="Q31"/>
  <c r="O31"/>
  <c r="R105"/>
  <c r="T105" s="1"/>
  <c r="Q105"/>
  <c r="O105"/>
  <c r="R104"/>
  <c r="T104" s="1"/>
  <c r="Q104"/>
  <c r="O104"/>
  <c r="R103"/>
  <c r="T103" s="1"/>
  <c r="Q103"/>
  <c r="O103"/>
  <c r="R102"/>
  <c r="T102" s="1"/>
  <c r="Q102"/>
  <c r="O102"/>
  <c r="R101"/>
  <c r="T101" s="1"/>
  <c r="Q101"/>
  <c r="O101"/>
  <c r="R100"/>
  <c r="T100" s="1"/>
  <c r="Q100"/>
  <c r="O100"/>
  <c r="R99"/>
  <c r="T99" s="1"/>
  <c r="Q99"/>
  <c r="O99"/>
  <c r="R98"/>
  <c r="T98" s="1"/>
  <c r="Q98"/>
  <c r="O98"/>
  <c r="R97"/>
  <c r="T97" s="1"/>
  <c r="Q97"/>
  <c r="O97"/>
  <c r="R96"/>
  <c r="T96" s="1"/>
  <c r="Q96"/>
  <c r="O96"/>
  <c r="R95"/>
  <c r="T95" s="1"/>
  <c r="AC95" s="1"/>
  <c r="Q95"/>
  <c r="O95"/>
  <c r="R94"/>
  <c r="S94" s="1"/>
  <c r="AC94" s="1"/>
  <c r="Q94"/>
  <c r="O94"/>
  <c r="R93"/>
  <c r="AC93" s="1"/>
  <c r="Q93"/>
  <c r="O93"/>
  <c r="R92"/>
  <c r="S92" s="1"/>
  <c r="Q92"/>
  <c r="AC92" s="1"/>
  <c r="O92"/>
  <c r="R91"/>
  <c r="Q91"/>
  <c r="O91"/>
  <c r="R90"/>
  <c r="S90" s="1"/>
  <c r="Q90"/>
  <c r="O90"/>
  <c r="R89"/>
  <c r="Q89"/>
  <c r="O89"/>
  <c r="R88"/>
  <c r="Q88"/>
  <c r="O88"/>
  <c r="L17"/>
  <c r="J17"/>
  <c r="L16"/>
  <c r="M16" s="1"/>
  <c r="J16"/>
  <c r="L15"/>
  <c r="M15" s="1"/>
  <c r="N15" s="1"/>
  <c r="O15" s="1"/>
  <c r="P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R10" s="1"/>
  <c r="J10"/>
  <c r="L9"/>
  <c r="J9"/>
  <c r="L8"/>
  <c r="M8" s="1"/>
  <c r="N8" s="1"/>
  <c r="O8" s="1"/>
  <c r="J8"/>
  <c r="L7"/>
  <c r="M7" s="1"/>
  <c r="J7"/>
  <c r="L6"/>
  <c r="J6"/>
  <c r="L17" i="10"/>
  <c r="M17" s="1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M9" s="1"/>
  <c r="J9"/>
  <c r="L8"/>
  <c r="M8" s="1"/>
  <c r="N8" s="1"/>
  <c r="O8" s="1"/>
  <c r="J8"/>
  <c r="L7"/>
  <c r="M7" s="1"/>
  <c r="J7"/>
  <c r="L6"/>
  <c r="M6" s="1"/>
  <c r="N6" s="1"/>
  <c r="J6"/>
  <c r="L17" i="9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8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R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M17" i="6"/>
  <c r="N17" s="1"/>
  <c r="K17"/>
  <c r="M16"/>
  <c r="N16" s="1"/>
  <c r="M15"/>
  <c r="N15" s="1"/>
  <c r="O15" s="1"/>
  <c r="P15" s="1"/>
  <c r="Q15" s="1"/>
  <c r="R15" s="1"/>
  <c r="S15" s="1"/>
  <c r="K15"/>
  <c r="M14"/>
  <c r="N14" s="1"/>
  <c r="O14" s="1"/>
  <c r="P14" s="1"/>
  <c r="Q14" s="1"/>
  <c r="K14"/>
  <c r="M13"/>
  <c r="N13" s="1"/>
  <c r="O13" s="1"/>
  <c r="P13" s="1"/>
  <c r="K13"/>
  <c r="M12"/>
  <c r="N12" s="1"/>
  <c r="O12" s="1"/>
  <c r="K12"/>
  <c r="M11"/>
  <c r="N11" s="1"/>
  <c r="S11" s="1"/>
  <c r="K11"/>
  <c r="M10"/>
  <c r="S10" s="1"/>
  <c r="K10"/>
  <c r="M9"/>
  <c r="N9" s="1"/>
  <c r="O9" s="1"/>
  <c r="P9" s="1"/>
  <c r="Q9" s="1"/>
  <c r="R9" s="1"/>
  <c r="K9"/>
  <c r="M8"/>
  <c r="N8" s="1"/>
  <c r="O8" s="1"/>
  <c r="P8" s="1"/>
  <c r="K8"/>
  <c r="M7"/>
  <c r="N7" s="1"/>
  <c r="O7" s="1"/>
  <c r="P7" s="1"/>
  <c r="Q7" s="1"/>
  <c r="R7" s="1"/>
  <c r="K7"/>
  <c r="M6"/>
  <c r="N6" s="1"/>
  <c r="O6" s="1"/>
  <c r="P6" s="1"/>
  <c r="K6"/>
  <c r="M17" i="4"/>
  <c r="J17"/>
  <c r="M16"/>
  <c r="J16"/>
  <c r="J15"/>
  <c r="M14"/>
  <c r="N14" s="1"/>
  <c r="O14" s="1"/>
  <c r="P14" s="1"/>
  <c r="R14" s="1"/>
  <c r="J14"/>
  <c r="M13"/>
  <c r="N13" s="1"/>
  <c r="O13" s="1"/>
  <c r="J13"/>
  <c r="J12"/>
  <c r="J11"/>
  <c r="M10"/>
  <c r="N10" s="1"/>
  <c r="O10" s="1"/>
  <c r="P10" s="1"/>
  <c r="Q10" s="1"/>
  <c r="J10"/>
  <c r="J9"/>
  <c r="J8"/>
  <c r="J7"/>
  <c r="R10" i="3"/>
  <c r="L1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R14" s="1"/>
  <c r="J14"/>
  <c r="L13"/>
  <c r="M13" s="1"/>
  <c r="N13" s="1"/>
  <c r="O13" s="1"/>
  <c r="J13"/>
  <c r="L12"/>
  <c r="M12" s="1"/>
  <c r="N12" s="1"/>
  <c r="J12"/>
  <c r="L11"/>
  <c r="M11" s="1"/>
  <c r="R11" s="1"/>
  <c r="J11"/>
  <c r="J10"/>
  <c r="J9"/>
  <c r="L8"/>
  <c r="M8" s="1"/>
  <c r="N8" s="1"/>
  <c r="O8" s="1"/>
  <c r="R8" s="1"/>
  <c r="J8"/>
  <c r="L7"/>
  <c r="M7" s="1"/>
  <c r="J7"/>
  <c r="L6"/>
  <c r="M6" s="1"/>
  <c r="N6" s="1"/>
  <c r="J6"/>
  <c r="L17" i="2"/>
  <c r="J17"/>
  <c r="L16"/>
  <c r="J16"/>
  <c r="L15"/>
  <c r="M15" s="1"/>
  <c r="N15" s="1"/>
  <c r="O15" s="1"/>
  <c r="P15" s="1"/>
  <c r="Q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J9"/>
  <c r="L8"/>
  <c r="M8" s="1"/>
  <c r="N8" s="1"/>
  <c r="O8" s="1"/>
  <c r="J8"/>
  <c r="L7"/>
  <c r="J7"/>
  <c r="J7" i="1"/>
  <c r="L33"/>
  <c r="M33" s="1"/>
  <c r="N33" s="1"/>
  <c r="O33" s="1"/>
  <c r="P33" s="1"/>
  <c r="Q33" s="1"/>
  <c r="J33"/>
  <c r="L41"/>
  <c r="J41"/>
  <c r="L40"/>
  <c r="M40" s="1"/>
  <c r="J40"/>
  <c r="L39"/>
  <c r="M39" s="1"/>
  <c r="N39" s="1"/>
  <c r="O39" s="1"/>
  <c r="P39" s="1"/>
  <c r="Q39" s="1"/>
  <c r="R39" s="1"/>
  <c r="J39"/>
  <c r="L38"/>
  <c r="M38" s="1"/>
  <c r="N38" s="1"/>
  <c r="O38" s="1"/>
  <c r="P38" s="1"/>
  <c r="J38"/>
  <c r="L37"/>
  <c r="M37" s="1"/>
  <c r="N37" s="1"/>
  <c r="O37" s="1"/>
  <c r="J37"/>
  <c r="L36"/>
  <c r="M36" s="1"/>
  <c r="N36" s="1"/>
  <c r="J36"/>
  <c r="L35"/>
  <c r="M35" s="1"/>
  <c r="J35"/>
  <c r="L34"/>
  <c r="R34" s="1"/>
  <c r="J34"/>
  <c r="L32"/>
  <c r="M32" s="1"/>
  <c r="N32" s="1"/>
  <c r="O32" s="1"/>
  <c r="J32"/>
  <c r="L31"/>
  <c r="M31" s="1"/>
  <c r="J31"/>
  <c r="L30"/>
  <c r="J30"/>
  <c r="J15"/>
  <c r="H24" i="15" l="1"/>
  <c r="I24" s="1"/>
  <c r="AX77" i="4"/>
  <c r="AX80" s="1"/>
  <c r="AB80"/>
  <c r="AG77"/>
  <c r="AF77"/>
  <c r="AF57"/>
  <c r="AV57" s="1"/>
  <c r="AG54"/>
  <c r="D60"/>
  <c r="AI60" s="1"/>
  <c r="D61"/>
  <c r="E63"/>
  <c r="F63" s="1"/>
  <c r="E64"/>
  <c r="F64" s="1"/>
  <c r="E65"/>
  <c r="F65" s="1"/>
  <c r="G65" s="1"/>
  <c r="F66"/>
  <c r="G66" s="1"/>
  <c r="F67"/>
  <c r="F68"/>
  <c r="G68" s="1"/>
  <c r="H68" s="1"/>
  <c r="F69"/>
  <c r="G69" s="1"/>
  <c r="H69" s="1"/>
  <c r="G70"/>
  <c r="H70" s="1"/>
  <c r="G71"/>
  <c r="H71" s="1"/>
  <c r="G72"/>
  <c r="H72" s="1"/>
  <c r="AV72" s="1"/>
  <c r="D52"/>
  <c r="AV76"/>
  <c r="AV74"/>
  <c r="D73"/>
  <c r="AG73"/>
  <c r="F75"/>
  <c r="M16" i="2"/>
  <c r="R16" s="1"/>
  <c r="D44" i="3"/>
  <c r="E44" s="1"/>
  <c r="F44" s="1"/>
  <c r="G44" s="1"/>
  <c r="H44" s="1"/>
  <c r="AH44" s="1"/>
  <c r="BA150" i="7"/>
  <c r="BA131"/>
  <c r="AJ127"/>
  <c r="AG161"/>
  <c r="BA128"/>
  <c r="BA132"/>
  <c r="L20" i="2"/>
  <c r="AG55" i="9"/>
  <c r="AF58"/>
  <c r="AV58" s="1"/>
  <c r="AU60" i="7"/>
  <c r="X28" i="3"/>
  <c r="BA138" i="7"/>
  <c r="AI127"/>
  <c r="AI161" s="1"/>
  <c r="BA158"/>
  <c r="AH161"/>
  <c r="AD76" i="8"/>
  <c r="AB44" i="3"/>
  <c r="AC15" i="14"/>
  <c r="AI15" s="1"/>
  <c r="Z7"/>
  <c r="L20" i="13"/>
  <c r="Q45" i="8"/>
  <c r="AU68" i="7"/>
  <c r="J75" i="13"/>
  <c r="L75" s="1"/>
  <c r="AM54" i="6"/>
  <c r="AG71" i="7"/>
  <c r="AJ71" s="1"/>
  <c r="AM71" s="1"/>
  <c r="AP71" s="1"/>
  <c r="BI84" i="6"/>
  <c r="AU104" i="7"/>
  <c r="AS104"/>
  <c r="AU98"/>
  <c r="AM98"/>
  <c r="AP98" s="1"/>
  <c r="AS98" s="1"/>
  <c r="AJ95"/>
  <c r="AM95" s="1"/>
  <c r="AP95" s="1"/>
  <c r="AS95" s="1"/>
  <c r="AU95"/>
  <c r="AU88"/>
  <c r="AU90"/>
  <c r="AU115"/>
  <c r="AU89"/>
  <c r="AP101"/>
  <c r="AS101" s="1"/>
  <c r="AU101"/>
  <c r="AJ87"/>
  <c r="AH87"/>
  <c r="AH118" s="1"/>
  <c r="AG118"/>
  <c r="AI87"/>
  <c r="AI118" s="1"/>
  <c r="D26" i="14"/>
  <c r="X26"/>
  <c r="D25"/>
  <c r="X25"/>
  <c r="AA13"/>
  <c r="AI13" s="1"/>
  <c r="AE17"/>
  <c r="AI17" s="1"/>
  <c r="D23"/>
  <c r="X23"/>
  <c r="D24"/>
  <c r="X24"/>
  <c r="AF18"/>
  <c r="AI18" s="1"/>
  <c r="AB14"/>
  <c r="AI14" s="1"/>
  <c r="AG19"/>
  <c r="AI19" s="1"/>
  <c r="AD16"/>
  <c r="AI16" s="1"/>
  <c r="Z12"/>
  <c r="AI12" s="1"/>
  <c r="X10"/>
  <c r="AI10" s="1"/>
  <c r="D10"/>
  <c r="E10" s="1"/>
  <c r="F10" s="1"/>
  <c r="G10" s="1"/>
  <c r="H10" s="1"/>
  <c r="D22"/>
  <c r="E22" s="1"/>
  <c r="F22" s="1"/>
  <c r="G22" s="1"/>
  <c r="H22" s="1"/>
  <c r="Y22"/>
  <c r="Y11"/>
  <c r="AI11" s="1"/>
  <c r="D11"/>
  <c r="E11" s="1"/>
  <c r="F11" s="1"/>
  <c r="G11" s="1"/>
  <c r="H11" s="1"/>
  <c r="X6"/>
  <c r="D6"/>
  <c r="E6" s="1"/>
  <c r="F6" s="1"/>
  <c r="G6" s="1"/>
  <c r="H6" s="1"/>
  <c r="D5"/>
  <c r="E5" s="1"/>
  <c r="F5" s="1"/>
  <c r="G5" s="1"/>
  <c r="H5" s="1"/>
  <c r="Y5"/>
  <c r="D21"/>
  <c r="X21"/>
  <c r="AA22"/>
  <c r="Z22"/>
  <c r="Z8"/>
  <c r="AD7"/>
  <c r="M9" i="2"/>
  <c r="N9" s="1"/>
  <c r="O9" s="1"/>
  <c r="P9" s="1"/>
  <c r="Q9" s="1"/>
  <c r="F115" i="6"/>
  <c r="AP115"/>
  <c r="AO115"/>
  <c r="AR115"/>
  <c r="AQ115"/>
  <c r="Q46" i="10"/>
  <c r="AG54"/>
  <c r="AC79" i="7"/>
  <c r="AG72"/>
  <c r="AJ72" s="1"/>
  <c r="AM72" s="1"/>
  <c r="AP72" s="1"/>
  <c r="AS72" s="1"/>
  <c r="X27" i="3"/>
  <c r="AB27"/>
  <c r="Z44"/>
  <c r="X44"/>
  <c r="AC27"/>
  <c r="AD28"/>
  <c r="AF28"/>
  <c r="X32"/>
  <c r="BI117" i="6"/>
  <c r="AM120"/>
  <c r="M17" i="2"/>
  <c r="N17" s="1"/>
  <c r="O17" s="1"/>
  <c r="P17" s="1"/>
  <c r="Q17" s="1"/>
  <c r="R17" s="1"/>
  <c r="S26" i="4"/>
  <c r="R46"/>
  <c r="F86" i="6"/>
  <c r="AP86"/>
  <c r="AR86"/>
  <c r="AG58" i="10"/>
  <c r="AV58" s="1"/>
  <c r="AH74"/>
  <c r="AG75" i="7"/>
  <c r="AJ75" s="1"/>
  <c r="AM75" s="1"/>
  <c r="AP75" s="1"/>
  <c r="AS75" s="1"/>
  <c r="AG76"/>
  <c r="AJ76" s="1"/>
  <c r="AM76" s="1"/>
  <c r="AP76" s="1"/>
  <c r="AS76" s="1"/>
  <c r="AA35" i="3"/>
  <c r="AF40"/>
  <c r="L20" i="4"/>
  <c r="BI114" i="6"/>
  <c r="BI111"/>
  <c r="M7" i="2"/>
  <c r="M20" s="1"/>
  <c r="F116" i="6"/>
  <c r="AP116"/>
  <c r="AO116"/>
  <c r="AO120" s="1"/>
  <c r="AR116"/>
  <c r="AR120" s="1"/>
  <c r="AQ116"/>
  <c r="F85"/>
  <c r="AR85"/>
  <c r="M10" i="10"/>
  <c r="N10" s="1"/>
  <c r="O10" s="1"/>
  <c r="P10" s="1"/>
  <c r="Q10" s="1"/>
  <c r="R108" i="13"/>
  <c r="R47" i="2"/>
  <c r="W47" i="3"/>
  <c r="Z27"/>
  <c r="AD27"/>
  <c r="AN120" i="6"/>
  <c r="AL120"/>
  <c r="F93"/>
  <c r="G93" s="1"/>
  <c r="H93" s="1"/>
  <c r="I93" s="1"/>
  <c r="AQ93"/>
  <c r="BI93" s="1"/>
  <c r="AK120"/>
  <c r="R46"/>
  <c r="AM52"/>
  <c r="AM51"/>
  <c r="AM53"/>
  <c r="D73"/>
  <c r="AN73"/>
  <c r="AO73"/>
  <c r="AM73"/>
  <c r="Q108" i="13"/>
  <c r="T16" i="1"/>
  <c r="V16" s="1"/>
  <c r="R14"/>
  <c r="M9" i="4"/>
  <c r="R15" i="2"/>
  <c r="Y135" i="13"/>
  <c r="AA135" s="1"/>
  <c r="AB135" s="1"/>
  <c r="AC135" s="1"/>
  <c r="AD135" s="1"/>
  <c r="AE135" s="1"/>
  <c r="AG135" s="1"/>
  <c r="AH135" s="1"/>
  <c r="AI135" s="1"/>
  <c r="AJ135" s="1"/>
  <c r="D185"/>
  <c r="E185" s="1"/>
  <c r="Q212" s="1"/>
  <c r="D193"/>
  <c r="E193" s="1"/>
  <c r="P220" s="1"/>
  <c r="D201"/>
  <c r="E201" s="1"/>
  <c r="P228" s="1"/>
  <c r="J231"/>
  <c r="J223"/>
  <c r="J215"/>
  <c r="K230"/>
  <c r="K224"/>
  <c r="K220"/>
  <c r="K214"/>
  <c r="L232"/>
  <c r="L228"/>
  <c r="L222"/>
  <c r="L216"/>
  <c r="L212"/>
  <c r="Q231"/>
  <c r="Q223"/>
  <c r="Q215"/>
  <c r="U211"/>
  <c r="T231"/>
  <c r="T223"/>
  <c r="T215"/>
  <c r="X211"/>
  <c r="V227"/>
  <c r="V219"/>
  <c r="X231"/>
  <c r="X223"/>
  <c r="X215"/>
  <c r="Z231"/>
  <c r="Z223"/>
  <c r="Z215"/>
  <c r="D189"/>
  <c r="E189" s="1"/>
  <c r="R216" s="1"/>
  <c r="D197"/>
  <c r="E197" s="1"/>
  <c r="R224" s="1"/>
  <c r="D205"/>
  <c r="E205" s="1"/>
  <c r="R232" s="1"/>
  <c r="J211"/>
  <c r="J227"/>
  <c r="J219"/>
  <c r="K232"/>
  <c r="K228"/>
  <c r="K216"/>
  <c r="K212"/>
  <c r="L224"/>
  <c r="L220"/>
  <c r="Q211"/>
  <c r="Q227"/>
  <c r="Q219"/>
  <c r="S211"/>
  <c r="T227"/>
  <c r="T219"/>
  <c r="V211"/>
  <c r="V231"/>
  <c r="V223"/>
  <c r="V215"/>
  <c r="X227"/>
  <c r="X219"/>
  <c r="Z211"/>
  <c r="Z227"/>
  <c r="Z219"/>
  <c r="F185"/>
  <c r="D186"/>
  <c r="L213"/>
  <c r="K213"/>
  <c r="J214"/>
  <c r="D187"/>
  <c r="F193"/>
  <c r="D194"/>
  <c r="L221"/>
  <c r="K221"/>
  <c r="J222"/>
  <c r="D195"/>
  <c r="F201"/>
  <c r="Q228"/>
  <c r="D202"/>
  <c r="L229"/>
  <c r="K229"/>
  <c r="J230"/>
  <c r="D203"/>
  <c r="U208"/>
  <c r="W208" s="1"/>
  <c r="J229"/>
  <c r="J221"/>
  <c r="J213"/>
  <c r="M232"/>
  <c r="M228"/>
  <c r="M224"/>
  <c r="M216"/>
  <c r="M212"/>
  <c r="N232"/>
  <c r="N228"/>
  <c r="N216"/>
  <c r="N212"/>
  <c r="O232"/>
  <c r="O228"/>
  <c r="O224"/>
  <c r="O216"/>
  <c r="O212"/>
  <c r="R228"/>
  <c r="R212"/>
  <c r="D154"/>
  <c r="AG154"/>
  <c r="Z118"/>
  <c r="X143"/>
  <c r="Q216"/>
  <c r="D190"/>
  <c r="L217"/>
  <c r="K217"/>
  <c r="J218"/>
  <c r="D191"/>
  <c r="Q224"/>
  <c r="D198"/>
  <c r="L225"/>
  <c r="K225"/>
  <c r="J226"/>
  <c r="D199"/>
  <c r="Q232"/>
  <c r="D206"/>
  <c r="L233"/>
  <c r="K233"/>
  <c r="J234"/>
  <c r="D207"/>
  <c r="K234"/>
  <c r="K226"/>
  <c r="K218"/>
  <c r="L234"/>
  <c r="L226"/>
  <c r="L218"/>
  <c r="P232"/>
  <c r="P224"/>
  <c r="P216"/>
  <c r="P212"/>
  <c r="Y139"/>
  <c r="AA139" s="1"/>
  <c r="AB139" s="1"/>
  <c r="AC139" s="1"/>
  <c r="AD139" s="1"/>
  <c r="AF139" s="1"/>
  <c r="K211"/>
  <c r="K231"/>
  <c r="K227"/>
  <c r="K223"/>
  <c r="K219"/>
  <c r="K215"/>
  <c r="L211"/>
  <c r="L231"/>
  <c r="L227"/>
  <c r="L223"/>
  <c r="L219"/>
  <c r="L215"/>
  <c r="M211"/>
  <c r="M231"/>
  <c r="M227"/>
  <c r="M223"/>
  <c r="M219"/>
  <c r="M215"/>
  <c r="N211"/>
  <c r="N231"/>
  <c r="N227"/>
  <c r="N223"/>
  <c r="N219"/>
  <c r="N215"/>
  <c r="O211"/>
  <c r="O231"/>
  <c r="O227"/>
  <c r="O223"/>
  <c r="O219"/>
  <c r="O215"/>
  <c r="P211"/>
  <c r="R211"/>
  <c r="P231"/>
  <c r="P227"/>
  <c r="P223"/>
  <c r="P219"/>
  <c r="P215"/>
  <c r="R231"/>
  <c r="R227"/>
  <c r="R223"/>
  <c r="R219"/>
  <c r="R215"/>
  <c r="T211"/>
  <c r="S231"/>
  <c r="S227"/>
  <c r="S223"/>
  <c r="S219"/>
  <c r="S215"/>
  <c r="U231"/>
  <c r="U227"/>
  <c r="U223"/>
  <c r="U219"/>
  <c r="U215"/>
  <c r="W211"/>
  <c r="W231"/>
  <c r="W227"/>
  <c r="W223"/>
  <c r="W219"/>
  <c r="W215"/>
  <c r="Y211"/>
  <c r="Y231"/>
  <c r="Y227"/>
  <c r="Y223"/>
  <c r="Y219"/>
  <c r="Y215"/>
  <c r="AR70" i="7"/>
  <c r="AU70"/>
  <c r="AU72"/>
  <c r="AT72"/>
  <c r="AU76"/>
  <c r="AU71"/>
  <c r="AS71"/>
  <c r="H41" i="3"/>
  <c r="AG41"/>
  <c r="J18" i="13"/>
  <c r="J20" s="1"/>
  <c r="S48"/>
  <c r="S44" i="2"/>
  <c r="AG155" i="13"/>
  <c r="AG56" i="3"/>
  <c r="AG58"/>
  <c r="AQ53" i="6"/>
  <c r="AL57"/>
  <c r="BB57" s="1"/>
  <c r="D73" i="8"/>
  <c r="AJ73" s="1"/>
  <c r="AF73"/>
  <c r="AG53" i="9"/>
  <c r="AG56" i="2"/>
  <c r="AG61"/>
  <c r="AV61" s="1"/>
  <c r="Y102" i="1"/>
  <c r="Y119" i="13"/>
  <c r="Z127"/>
  <c r="AG73" i="7"/>
  <c r="AJ73" s="1"/>
  <c r="AM73" s="1"/>
  <c r="AP73" s="1"/>
  <c r="AS73" s="1"/>
  <c r="AU69"/>
  <c r="AU65"/>
  <c r="AE79"/>
  <c r="D33" i="3"/>
  <c r="E33" s="1"/>
  <c r="F33" s="1"/>
  <c r="G33" s="1"/>
  <c r="H33" s="1"/>
  <c r="AA27"/>
  <c r="AB28"/>
  <c r="AD38"/>
  <c r="AG44"/>
  <c r="AD30"/>
  <c r="Y30"/>
  <c r="M10" i="2"/>
  <c r="N10" s="1"/>
  <c r="O10" s="1"/>
  <c r="P10" s="1"/>
  <c r="Q10" s="1"/>
  <c r="AN59" i="6"/>
  <c r="BB59" s="1"/>
  <c r="AE78" i="9"/>
  <c r="Z131" i="13"/>
  <c r="AG74" i="7"/>
  <c r="AJ74" s="1"/>
  <c r="AM74" s="1"/>
  <c r="AP74" s="1"/>
  <c r="AS74" s="1"/>
  <c r="AU74" s="1"/>
  <c r="AG70"/>
  <c r="AJ70" s="1"/>
  <c r="AM70" s="1"/>
  <c r="AP70" s="1"/>
  <c r="AS70" s="1"/>
  <c r="AU66"/>
  <c r="AU62"/>
  <c r="Y27" i="3"/>
  <c r="Z28"/>
  <c r="AB36"/>
  <c r="AA44"/>
  <c r="AC44"/>
  <c r="AE44"/>
  <c r="AF44"/>
  <c r="AG27"/>
  <c r="AF30"/>
  <c r="Z30"/>
  <c r="AE30"/>
  <c r="AG62"/>
  <c r="AV62" s="1"/>
  <c r="AE50" i="8"/>
  <c r="AE76" s="1"/>
  <c r="L18" i="1"/>
  <c r="AU67" i="7"/>
  <c r="AU63"/>
  <c r="AH47" i="3"/>
  <c r="Z34"/>
  <c r="AC37"/>
  <c r="AD44"/>
  <c r="AE27"/>
  <c r="AF27"/>
  <c r="AF47" s="1"/>
  <c r="AG30"/>
  <c r="AB30"/>
  <c r="AA30"/>
  <c r="AA47" s="1"/>
  <c r="AU59" i="7"/>
  <c r="AE39" i="3"/>
  <c r="AC30"/>
  <c r="X30"/>
  <c r="X47" s="1"/>
  <c r="D87"/>
  <c r="AK87" s="1"/>
  <c r="AD29"/>
  <c r="Z29"/>
  <c r="D55"/>
  <c r="E55" s="1"/>
  <c r="F55" s="1"/>
  <c r="G55" s="1"/>
  <c r="H55" s="1"/>
  <c r="AU55" s="1"/>
  <c r="AE111"/>
  <c r="E108"/>
  <c r="F108" s="1"/>
  <c r="G108" s="1"/>
  <c r="AJ108"/>
  <c r="AS78"/>
  <c r="H78"/>
  <c r="AT78"/>
  <c r="AG57"/>
  <c r="AH63"/>
  <c r="AV63" s="1"/>
  <c r="D88"/>
  <c r="AK88" s="1"/>
  <c r="AF69" i="7"/>
  <c r="AI69" s="1"/>
  <c r="AL69" s="1"/>
  <c r="AO69" s="1"/>
  <c r="AR69" s="1"/>
  <c r="AF65"/>
  <c r="AI65" s="1"/>
  <c r="AL65" s="1"/>
  <c r="AO65" s="1"/>
  <c r="AR65" s="1"/>
  <c r="AF61"/>
  <c r="AF57"/>
  <c r="AI57" s="1"/>
  <c r="AL57" s="1"/>
  <c r="AO57" s="1"/>
  <c r="AR57" s="1"/>
  <c r="AU57" s="1"/>
  <c r="AG67"/>
  <c r="AJ67" s="1"/>
  <c r="AM67" s="1"/>
  <c r="AP67" s="1"/>
  <c r="AS67" s="1"/>
  <c r="AG63"/>
  <c r="AJ63" s="1"/>
  <c r="AM63" s="1"/>
  <c r="AP63" s="1"/>
  <c r="AS63" s="1"/>
  <c r="AG59"/>
  <c r="AJ59" s="1"/>
  <c r="AM59" s="1"/>
  <c r="AP59" s="1"/>
  <c r="AS59" s="1"/>
  <c r="AF54"/>
  <c r="AF79" s="1"/>
  <c r="AG55"/>
  <c r="AJ55" s="1"/>
  <c r="AM55" s="1"/>
  <c r="AP55" s="1"/>
  <c r="AS55" s="1"/>
  <c r="AI54"/>
  <c r="AJ54"/>
  <c r="AH54"/>
  <c r="AH79" s="1"/>
  <c r="AF68"/>
  <c r="AI68" s="1"/>
  <c r="AL68" s="1"/>
  <c r="AO68" s="1"/>
  <c r="AR68" s="1"/>
  <c r="AF66"/>
  <c r="AI66" s="1"/>
  <c r="AL66" s="1"/>
  <c r="AO66" s="1"/>
  <c r="AR66" s="1"/>
  <c r="AF64"/>
  <c r="AI64" s="1"/>
  <c r="AF62"/>
  <c r="AI62" s="1"/>
  <c r="AL62" s="1"/>
  <c r="AO62" s="1"/>
  <c r="AR62" s="1"/>
  <c r="AF60"/>
  <c r="AI60" s="1"/>
  <c r="AL60" s="1"/>
  <c r="AO60" s="1"/>
  <c r="AR60" s="1"/>
  <c r="AF58"/>
  <c r="AI58" s="1"/>
  <c r="AL58" s="1"/>
  <c r="AO58" s="1"/>
  <c r="AR58" s="1"/>
  <c r="AF56"/>
  <c r="AK60"/>
  <c r="AN60" s="1"/>
  <c r="AQ60" s="1"/>
  <c r="AT60" s="1"/>
  <c r="O77"/>
  <c r="O79" s="1"/>
  <c r="Q46"/>
  <c r="U74" i="8"/>
  <c r="W74" s="1"/>
  <c r="D58"/>
  <c r="E58" s="1"/>
  <c r="F58" s="1"/>
  <c r="G58" s="1"/>
  <c r="H58" s="1"/>
  <c r="U75" i="10"/>
  <c r="W75" s="1"/>
  <c r="AG52"/>
  <c r="E61" i="6"/>
  <c r="F61" s="1"/>
  <c r="G61" s="1"/>
  <c r="H61" s="1"/>
  <c r="AP61"/>
  <c r="BB61" s="1"/>
  <c r="V75"/>
  <c r="X75" s="1"/>
  <c r="AM58"/>
  <c r="BB58" s="1"/>
  <c r="U109" i="3"/>
  <c r="W109" s="1"/>
  <c r="AF91"/>
  <c r="AV91" s="1"/>
  <c r="D93"/>
  <c r="E93" s="1"/>
  <c r="F93" s="1"/>
  <c r="G93" s="1"/>
  <c r="H93" s="1"/>
  <c r="E66"/>
  <c r="F66" s="1"/>
  <c r="G66" s="1"/>
  <c r="H66" s="1"/>
  <c r="AK66"/>
  <c r="AV66" s="1"/>
  <c r="AF61"/>
  <c r="AV61" s="1"/>
  <c r="AF80" i="2"/>
  <c r="Z138" i="13"/>
  <c r="Z134"/>
  <c r="Z130"/>
  <c r="Z123"/>
  <c r="Z126"/>
  <c r="Z122"/>
  <c r="S29" i="9"/>
  <c r="T29"/>
  <c r="U29" s="1"/>
  <c r="N9" i="1"/>
  <c r="O9" s="1"/>
  <c r="P9" s="1"/>
  <c r="Q9" s="1"/>
  <c r="R9"/>
  <c r="E77" i="2"/>
  <c r="F77" s="1"/>
  <c r="G77" s="1"/>
  <c r="H77" s="1"/>
  <c r="E65"/>
  <c r="F65" s="1"/>
  <c r="G65" s="1"/>
  <c r="H65" s="1"/>
  <c r="AK65"/>
  <c r="AV65" s="1"/>
  <c r="E64" i="3"/>
  <c r="F64" s="1"/>
  <c r="G64" s="1"/>
  <c r="H64" s="1"/>
  <c r="AI64"/>
  <c r="AV64" s="1"/>
  <c r="G74" i="6"/>
  <c r="H74" s="1"/>
  <c r="AX74"/>
  <c r="AY74"/>
  <c r="AZ74"/>
  <c r="E54"/>
  <c r="F54" s="1"/>
  <c r="G54" s="1"/>
  <c r="H54" s="1"/>
  <c r="AQ54"/>
  <c r="AI63" i="2"/>
  <c r="AV63" s="1"/>
  <c r="E63"/>
  <c r="F63" s="1"/>
  <c r="G63" s="1"/>
  <c r="H63" s="1"/>
  <c r="M17" i="3"/>
  <c r="N17" s="1"/>
  <c r="O17" s="1"/>
  <c r="P17" s="1"/>
  <c r="Q17" s="1"/>
  <c r="R12"/>
  <c r="U141" i="13"/>
  <c r="U79" i="3"/>
  <c r="W79" s="1"/>
  <c r="AH55"/>
  <c r="AL55"/>
  <c r="AT55"/>
  <c r="AD111"/>
  <c r="AL77" i="6"/>
  <c r="AH73" i="8"/>
  <c r="AI152" i="13"/>
  <c r="AM152"/>
  <c r="AQ152"/>
  <c r="Y117"/>
  <c r="Y118"/>
  <c r="Z137"/>
  <c r="Z133"/>
  <c r="Z129"/>
  <c r="Z125"/>
  <c r="Z121"/>
  <c r="AG55" i="3"/>
  <c r="AO55"/>
  <c r="AH108"/>
  <c r="AK77" i="6"/>
  <c r="AL74"/>
  <c r="AG52" i="8"/>
  <c r="D56"/>
  <c r="E56" s="1"/>
  <c r="F56" s="1"/>
  <c r="G56" s="1"/>
  <c r="H56" s="1"/>
  <c r="AH152" i="13"/>
  <c r="AH178" s="1"/>
  <c r="AL152"/>
  <c r="AP152"/>
  <c r="AT152"/>
  <c r="Z120"/>
  <c r="M20" i="3"/>
  <c r="L20"/>
  <c r="L44" i="1"/>
  <c r="S27" i="4"/>
  <c r="S28"/>
  <c r="S30"/>
  <c r="S31"/>
  <c r="AN55" i="3"/>
  <c r="AG111"/>
  <c r="AG152" i="13"/>
  <c r="AK152"/>
  <c r="AO152"/>
  <c r="AS152"/>
  <c r="AA117"/>
  <c r="AB117" s="1"/>
  <c r="AC117" s="1"/>
  <c r="AD117" s="1"/>
  <c r="Y140"/>
  <c r="AA140" s="1"/>
  <c r="AB140" s="1"/>
  <c r="AC140" s="1"/>
  <c r="AD140" s="1"/>
  <c r="AF140" s="1"/>
  <c r="Y136"/>
  <c r="AA136" s="1"/>
  <c r="AB136" s="1"/>
  <c r="AC136" s="1"/>
  <c r="AD136" s="1"/>
  <c r="AF136" s="1"/>
  <c r="Y132"/>
  <c r="AA132" s="1"/>
  <c r="AB132" s="1"/>
  <c r="AC132" s="1"/>
  <c r="AD132" s="1"/>
  <c r="Y128"/>
  <c r="Y124"/>
  <c r="AA124" s="1"/>
  <c r="AB124" s="1"/>
  <c r="AC124" s="1"/>
  <c r="AD124" s="1"/>
  <c r="W143"/>
  <c r="J42" i="1"/>
  <c r="L42" s="1"/>
  <c r="AE178" i="13"/>
  <c r="AM55" i="3"/>
  <c r="AM74" i="6"/>
  <c r="AN74"/>
  <c r="AG76" i="8"/>
  <c r="D53"/>
  <c r="AK53" s="1"/>
  <c r="D52" i="9"/>
  <c r="E52" s="1"/>
  <c r="F52" s="1"/>
  <c r="G52" s="1"/>
  <c r="H52" s="1"/>
  <c r="AF152" i="13"/>
  <c r="AJ152"/>
  <c r="AN152"/>
  <c r="AR152"/>
  <c r="U78" i="2"/>
  <c r="W78" s="1"/>
  <c r="E55"/>
  <c r="F55" s="1"/>
  <c r="G55" s="1"/>
  <c r="H55" s="1"/>
  <c r="AI55"/>
  <c r="AF133" i="13"/>
  <c r="AE133"/>
  <c r="AG133" s="1"/>
  <c r="AH133" s="1"/>
  <c r="AI133" s="1"/>
  <c r="AJ133" s="1"/>
  <c r="AF134"/>
  <c r="AE134"/>
  <c r="AG134" s="1"/>
  <c r="AH134" s="1"/>
  <c r="AI134" s="1"/>
  <c r="AJ134" s="1"/>
  <c r="AO134" s="1"/>
  <c r="AF135"/>
  <c r="AF137"/>
  <c r="AE137"/>
  <c r="AG137" s="1"/>
  <c r="AH137" s="1"/>
  <c r="AI137" s="1"/>
  <c r="AJ137" s="1"/>
  <c r="AF138"/>
  <c r="AE138"/>
  <c r="AG138" s="1"/>
  <c r="AH138" s="1"/>
  <c r="AI138" s="1"/>
  <c r="AJ138" s="1"/>
  <c r="AE139"/>
  <c r="AG139" s="1"/>
  <c r="AH139" s="1"/>
  <c r="AI139" s="1"/>
  <c r="AJ139" s="1"/>
  <c r="AF117"/>
  <c r="AE117"/>
  <c r="AG117"/>
  <c r="R6" i="1"/>
  <c r="R5"/>
  <c r="P7"/>
  <c r="Q7" s="1"/>
  <c r="R7" s="1"/>
  <c r="U176" i="13"/>
  <c r="W176" s="1"/>
  <c r="D82" i="1"/>
  <c r="D98"/>
  <c r="D96"/>
  <c r="D94"/>
  <c r="D92"/>
  <c r="D90"/>
  <c r="D88"/>
  <c r="D86"/>
  <c r="D84"/>
  <c r="X82"/>
  <c r="D99"/>
  <c r="D97"/>
  <c r="D95"/>
  <c r="D93"/>
  <c r="D91"/>
  <c r="D89"/>
  <c r="D87"/>
  <c r="D85"/>
  <c r="D83"/>
  <c r="X99"/>
  <c r="AI87"/>
  <c r="AH112"/>
  <c r="E122"/>
  <c r="F122" s="1"/>
  <c r="G122" s="1"/>
  <c r="H122" s="1"/>
  <c r="AJ122"/>
  <c r="AV122" s="1"/>
  <c r="U136"/>
  <c r="W136" s="1"/>
  <c r="AD139"/>
  <c r="AH120"/>
  <c r="AV120" s="1"/>
  <c r="AF118"/>
  <c r="AV118" s="1"/>
  <c r="AF112"/>
  <c r="AE176"/>
  <c r="E115"/>
  <c r="AM115" s="1"/>
  <c r="AK115"/>
  <c r="AG115"/>
  <c r="AG114"/>
  <c r="AG113"/>
  <c r="AE139"/>
  <c r="AI115"/>
  <c r="AG112"/>
  <c r="AF150"/>
  <c r="AH150"/>
  <c r="AH176" s="1"/>
  <c r="AJ150"/>
  <c r="U174"/>
  <c r="W174" s="1"/>
  <c r="AG150"/>
  <c r="AI150"/>
  <c r="D152"/>
  <c r="AK152" s="1"/>
  <c r="D153"/>
  <c r="AI153" s="1"/>
  <c r="AD176"/>
  <c r="D156"/>
  <c r="E156" s="1"/>
  <c r="F156" s="1"/>
  <c r="G156" s="1"/>
  <c r="H156" s="1"/>
  <c r="D158"/>
  <c r="E158" s="1"/>
  <c r="F158" s="1"/>
  <c r="G158" s="1"/>
  <c r="H158" s="1"/>
  <c r="AG80" i="2"/>
  <c r="AV64"/>
  <c r="AM67"/>
  <c r="AV67" s="1"/>
  <c r="AV68"/>
  <c r="AQ71"/>
  <c r="AV71" s="1"/>
  <c r="AV72"/>
  <c r="AV66"/>
  <c r="AO69"/>
  <c r="AV69" s="1"/>
  <c r="AV70"/>
  <c r="AS73"/>
  <c r="AV73" s="1"/>
  <c r="AV74"/>
  <c r="AE54"/>
  <c r="AE80" s="1"/>
  <c r="AK55"/>
  <c r="AI77"/>
  <c r="AK77"/>
  <c r="AD80"/>
  <c r="O44" i="4"/>
  <c r="O46" s="1"/>
  <c r="AC31"/>
  <c r="S32"/>
  <c r="AC32" s="1"/>
  <c r="S33"/>
  <c r="S34"/>
  <c r="S35"/>
  <c r="S36"/>
  <c r="S37"/>
  <c r="S38"/>
  <c r="S39"/>
  <c r="S40"/>
  <c r="S41"/>
  <c r="S42"/>
  <c r="S43"/>
  <c r="D77"/>
  <c r="AG52"/>
  <c r="U78"/>
  <c r="W78" s="1"/>
  <c r="D58"/>
  <c r="E58" s="1"/>
  <c r="F58" s="1"/>
  <c r="G58" s="1"/>
  <c r="H58" s="1"/>
  <c r="AJ51"/>
  <c r="AH51"/>
  <c r="AI52"/>
  <c r="AF51"/>
  <c r="E61"/>
  <c r="AV68"/>
  <c r="AV69"/>
  <c r="G67"/>
  <c r="H67" s="1"/>
  <c r="AV67"/>
  <c r="AV70"/>
  <c r="AV71"/>
  <c r="AE51"/>
  <c r="AE80" s="1"/>
  <c r="AK51"/>
  <c r="D53"/>
  <c r="D54"/>
  <c r="D57"/>
  <c r="E57" s="1"/>
  <c r="F57" s="1"/>
  <c r="G57" s="1"/>
  <c r="H57" s="1"/>
  <c r="D59"/>
  <c r="E62"/>
  <c r="AD80"/>
  <c r="AF52" i="9"/>
  <c r="AK52"/>
  <c r="AH52"/>
  <c r="AH78" s="1"/>
  <c r="AK53"/>
  <c r="U76"/>
  <c r="W76" s="1"/>
  <c r="AL64"/>
  <c r="AV64" s="1"/>
  <c r="AO67"/>
  <c r="AV67" s="1"/>
  <c r="AP68"/>
  <c r="AV68" s="1"/>
  <c r="AS71"/>
  <c r="AV71" s="1"/>
  <c r="AT72"/>
  <c r="AV72" s="1"/>
  <c r="AJ62"/>
  <c r="AV62" s="1"/>
  <c r="AM65"/>
  <c r="AV65" s="1"/>
  <c r="AN66"/>
  <c r="AV66" s="1"/>
  <c r="AQ69"/>
  <c r="AV69" s="1"/>
  <c r="AR70"/>
  <c r="AV70" s="1"/>
  <c r="AI53"/>
  <c r="AI61"/>
  <c r="AV61" s="1"/>
  <c r="AK63"/>
  <c r="AV63" s="1"/>
  <c r="AG75"/>
  <c r="AG78" s="1"/>
  <c r="AD78"/>
  <c r="AI52"/>
  <c r="AF75"/>
  <c r="AF78" s="1"/>
  <c r="AE77" i="10"/>
  <c r="AK52"/>
  <c r="AF51"/>
  <c r="AK51"/>
  <c r="AH51"/>
  <c r="AH77" s="1"/>
  <c r="AL63"/>
  <c r="AV63" s="1"/>
  <c r="AO66"/>
  <c r="AV66" s="1"/>
  <c r="AP67"/>
  <c r="AV67" s="1"/>
  <c r="AS70"/>
  <c r="AV70" s="1"/>
  <c r="AT71"/>
  <c r="AV71" s="1"/>
  <c r="AJ61"/>
  <c r="AV61" s="1"/>
  <c r="AM64"/>
  <c r="AV64" s="1"/>
  <c r="AN65"/>
  <c r="AV65" s="1"/>
  <c r="AQ68"/>
  <c r="AV68" s="1"/>
  <c r="AR69"/>
  <c r="AV69" s="1"/>
  <c r="AJ51"/>
  <c r="AI52"/>
  <c r="AI60"/>
  <c r="AV60" s="1"/>
  <c r="AK62"/>
  <c r="AV62" s="1"/>
  <c r="AG74"/>
  <c r="AG77" s="1"/>
  <c r="AD77"/>
  <c r="AI51"/>
  <c r="AF74"/>
  <c r="AF77" s="1"/>
  <c r="E61" i="8"/>
  <c r="F61" s="1"/>
  <c r="G61" s="1"/>
  <c r="H61" s="1"/>
  <c r="AK61"/>
  <c r="AV61" s="1"/>
  <c r="AN64"/>
  <c r="AV64" s="1"/>
  <c r="F64"/>
  <c r="G64" s="1"/>
  <c r="H64" s="1"/>
  <c r="G65"/>
  <c r="H65" s="1"/>
  <c r="AO65"/>
  <c r="AV65" s="1"/>
  <c r="AR68"/>
  <c r="AV68" s="1"/>
  <c r="H68"/>
  <c r="AS69"/>
  <c r="AV69" s="1"/>
  <c r="H69"/>
  <c r="E59"/>
  <c r="F59" s="1"/>
  <c r="G59" s="1"/>
  <c r="H59" s="1"/>
  <c r="AI59"/>
  <c r="AV59" s="1"/>
  <c r="AL62"/>
  <c r="AV62" s="1"/>
  <c r="F62"/>
  <c r="G62" s="1"/>
  <c r="H62" s="1"/>
  <c r="AM63"/>
  <c r="AV63" s="1"/>
  <c r="F63"/>
  <c r="G63" s="1"/>
  <c r="H63" s="1"/>
  <c r="AP66"/>
  <c r="AV66" s="1"/>
  <c r="G66"/>
  <c r="H66" s="1"/>
  <c r="G67"/>
  <c r="H67" s="1"/>
  <c r="AQ67"/>
  <c r="AV67" s="1"/>
  <c r="AT70"/>
  <c r="AV70" s="1"/>
  <c r="H70"/>
  <c r="D50"/>
  <c r="AF50"/>
  <c r="AF76" s="1"/>
  <c r="AH50"/>
  <c r="AH76" s="1"/>
  <c r="D51"/>
  <c r="E52"/>
  <c r="E53"/>
  <c r="AI53"/>
  <c r="D57"/>
  <c r="E57" s="1"/>
  <c r="F57" s="1"/>
  <c r="G57" s="1"/>
  <c r="H57" s="1"/>
  <c r="E60"/>
  <c r="F60" s="1"/>
  <c r="G60" s="1"/>
  <c r="H60" s="1"/>
  <c r="E73"/>
  <c r="AI73"/>
  <c r="AK73"/>
  <c r="AP74" i="6"/>
  <c r="AQ62"/>
  <c r="BB62" s="1"/>
  <c r="AT65"/>
  <c r="BB65" s="1"/>
  <c r="AU66"/>
  <c r="BB66" s="1"/>
  <c r="AX69"/>
  <c r="BB69" s="1"/>
  <c r="AY70"/>
  <c r="BB70" s="1"/>
  <c r="AO60"/>
  <c r="BB60" s="1"/>
  <c r="AR63"/>
  <c r="BB63" s="1"/>
  <c r="AS64"/>
  <c r="BB64" s="1"/>
  <c r="AV67"/>
  <c r="BB67" s="1"/>
  <c r="AW68"/>
  <c r="BB68" s="1"/>
  <c r="AZ71"/>
  <c r="BB71" s="1"/>
  <c r="AL51"/>
  <c r="AN51"/>
  <c r="AO54"/>
  <c r="AO74"/>
  <c r="AQ74"/>
  <c r="E96" i="3"/>
  <c r="F96" s="1"/>
  <c r="G96" s="1"/>
  <c r="H96" s="1"/>
  <c r="AK96"/>
  <c r="AV96" s="1"/>
  <c r="AN99"/>
  <c r="AV99" s="1"/>
  <c r="F99"/>
  <c r="G99" s="1"/>
  <c r="H99" s="1"/>
  <c r="G100"/>
  <c r="H100" s="1"/>
  <c r="AO100"/>
  <c r="AV100" s="1"/>
  <c r="AR103"/>
  <c r="AV103" s="1"/>
  <c r="H103"/>
  <c r="AS104"/>
  <c r="AV104" s="1"/>
  <c r="H104"/>
  <c r="E94"/>
  <c r="F94" s="1"/>
  <c r="G94" s="1"/>
  <c r="H94" s="1"/>
  <c r="AI94"/>
  <c r="AV94" s="1"/>
  <c r="AL97"/>
  <c r="AV97" s="1"/>
  <c r="F97"/>
  <c r="G97" s="1"/>
  <c r="H97" s="1"/>
  <c r="AM98"/>
  <c r="AV98" s="1"/>
  <c r="F98"/>
  <c r="G98" s="1"/>
  <c r="H98" s="1"/>
  <c r="AP101"/>
  <c r="AV101" s="1"/>
  <c r="G101"/>
  <c r="H101" s="1"/>
  <c r="G102"/>
  <c r="H102" s="1"/>
  <c r="AQ102"/>
  <c r="AV102" s="1"/>
  <c r="AT105"/>
  <c r="AV105" s="1"/>
  <c r="H105"/>
  <c r="AJ78"/>
  <c r="AF78"/>
  <c r="D85"/>
  <c r="AF85"/>
  <c r="AF111" s="1"/>
  <c r="AH85"/>
  <c r="D86"/>
  <c r="E87"/>
  <c r="E88"/>
  <c r="AI88"/>
  <c r="D92"/>
  <c r="E92" s="1"/>
  <c r="F92" s="1"/>
  <c r="G92" s="1"/>
  <c r="H92" s="1"/>
  <c r="E95"/>
  <c r="F95" s="1"/>
  <c r="G95" s="1"/>
  <c r="H95" s="1"/>
  <c r="AI108"/>
  <c r="AK108"/>
  <c r="AH78"/>
  <c r="AH81" s="1"/>
  <c r="AU76"/>
  <c r="AV76" s="1"/>
  <c r="AI56"/>
  <c r="AJ65"/>
  <c r="AV65" s="1"/>
  <c r="AM68"/>
  <c r="AV68" s="1"/>
  <c r="AN69"/>
  <c r="AV69" s="1"/>
  <c r="AQ72"/>
  <c r="AV72" s="1"/>
  <c r="AR73"/>
  <c r="AV73" s="1"/>
  <c r="AL67"/>
  <c r="AV67" s="1"/>
  <c r="AO70"/>
  <c r="AV70" s="1"/>
  <c r="AP71"/>
  <c r="AV71" s="1"/>
  <c r="AS74"/>
  <c r="AV74" s="1"/>
  <c r="AT75"/>
  <c r="AV75" s="1"/>
  <c r="AG81"/>
  <c r="AE55"/>
  <c r="AE81" s="1"/>
  <c r="AK56"/>
  <c r="AI78"/>
  <c r="AK78"/>
  <c r="AD81"/>
  <c r="E155" i="13"/>
  <c r="F155" s="1"/>
  <c r="G155" s="1"/>
  <c r="H155" s="1"/>
  <c r="AI155"/>
  <c r="E174"/>
  <c r="F174" s="1"/>
  <c r="G174" s="1"/>
  <c r="H174" s="1"/>
  <c r="AG174"/>
  <c r="E154"/>
  <c r="F154" s="1"/>
  <c r="G154" s="1"/>
  <c r="H154" s="1"/>
  <c r="AK154"/>
  <c r="D175"/>
  <c r="E175" s="1"/>
  <c r="F175" s="1"/>
  <c r="G175" s="1"/>
  <c r="Q51"/>
  <c r="AU173"/>
  <c r="AV173" s="1"/>
  <c r="AI161"/>
  <c r="AV161" s="1"/>
  <c r="AL164"/>
  <c r="AV164" s="1"/>
  <c r="AM165"/>
  <c r="AV165" s="1"/>
  <c r="AP168"/>
  <c r="AV168" s="1"/>
  <c r="AQ169"/>
  <c r="AV169" s="1"/>
  <c r="AT172"/>
  <c r="AV172" s="1"/>
  <c r="AI153"/>
  <c r="AK153"/>
  <c r="AK163"/>
  <c r="AV163" s="1"/>
  <c r="AN166"/>
  <c r="AV166" s="1"/>
  <c r="AO167"/>
  <c r="AV167" s="1"/>
  <c r="AR170"/>
  <c r="AV170" s="1"/>
  <c r="AS171"/>
  <c r="AV171" s="1"/>
  <c r="AG153"/>
  <c r="AK155"/>
  <c r="AJ162"/>
  <c r="AV162" s="1"/>
  <c r="AG175"/>
  <c r="AD178"/>
  <c r="AF175"/>
  <c r="AI159" i="1"/>
  <c r="AV159" s="1"/>
  <c r="E159"/>
  <c r="F159" s="1"/>
  <c r="G159" s="1"/>
  <c r="H159" s="1"/>
  <c r="AL162"/>
  <c r="F162"/>
  <c r="G162" s="1"/>
  <c r="H162" s="1"/>
  <c r="AM163"/>
  <c r="AV163" s="1"/>
  <c r="F163"/>
  <c r="G163" s="1"/>
  <c r="H163" s="1"/>
  <c r="G166"/>
  <c r="H166" s="1"/>
  <c r="AP166"/>
  <c r="AQ167"/>
  <c r="AV167" s="1"/>
  <c r="G167"/>
  <c r="H167" s="1"/>
  <c r="AT170"/>
  <c r="H170"/>
  <c r="AI151"/>
  <c r="AK151"/>
  <c r="E151"/>
  <c r="AK161"/>
  <c r="AV161" s="1"/>
  <c r="E161"/>
  <c r="F161" s="1"/>
  <c r="G161" s="1"/>
  <c r="H161" s="1"/>
  <c r="AN164"/>
  <c r="F164"/>
  <c r="G164" s="1"/>
  <c r="H164" s="1"/>
  <c r="AO165"/>
  <c r="AV165" s="1"/>
  <c r="G165"/>
  <c r="H165" s="1"/>
  <c r="AR168"/>
  <c r="H168"/>
  <c r="AS169"/>
  <c r="AV169" s="1"/>
  <c r="H169"/>
  <c r="AG151"/>
  <c r="AK153"/>
  <c r="AJ160"/>
  <c r="AG173"/>
  <c r="E153"/>
  <c r="D157"/>
  <c r="E157" s="1"/>
  <c r="F157" s="1"/>
  <c r="G157" s="1"/>
  <c r="H157" s="1"/>
  <c r="E172"/>
  <c r="D173"/>
  <c r="AF173"/>
  <c r="AJ135"/>
  <c r="E135"/>
  <c r="AI135"/>
  <c r="AK135"/>
  <c r="H132"/>
  <c r="AT132"/>
  <c r="AV132" s="1"/>
  <c r="AQ129"/>
  <c r="AV129" s="1"/>
  <c r="G129"/>
  <c r="H129" s="1"/>
  <c r="G128"/>
  <c r="H128" s="1"/>
  <c r="AP128"/>
  <c r="AV128" s="1"/>
  <c r="F125"/>
  <c r="G125" s="1"/>
  <c r="H125" s="1"/>
  <c r="AM125"/>
  <c r="AV125" s="1"/>
  <c r="F124"/>
  <c r="G124" s="1"/>
  <c r="H124" s="1"/>
  <c r="AL124"/>
  <c r="AV124" s="1"/>
  <c r="F114"/>
  <c r="G114" s="1"/>
  <c r="AO114"/>
  <c r="AJ112"/>
  <c r="E112"/>
  <c r="AI112"/>
  <c r="AK112"/>
  <c r="AK134"/>
  <c r="F134"/>
  <c r="AI134"/>
  <c r="H131"/>
  <c r="AS131"/>
  <c r="AV131" s="1"/>
  <c r="H130"/>
  <c r="AR130"/>
  <c r="AV130" s="1"/>
  <c r="AO127"/>
  <c r="AV127" s="1"/>
  <c r="G127"/>
  <c r="H127" s="1"/>
  <c r="F126"/>
  <c r="G126" s="1"/>
  <c r="H126" s="1"/>
  <c r="AN126"/>
  <c r="AV126" s="1"/>
  <c r="AK123"/>
  <c r="AV123" s="1"/>
  <c r="E123"/>
  <c r="F123" s="1"/>
  <c r="G123" s="1"/>
  <c r="H123" s="1"/>
  <c r="AI121"/>
  <c r="AV121" s="1"/>
  <c r="E121"/>
  <c r="F121" s="1"/>
  <c r="G121" s="1"/>
  <c r="H121" s="1"/>
  <c r="AI113"/>
  <c r="E113"/>
  <c r="AK113"/>
  <c r="AH135"/>
  <c r="AF135"/>
  <c r="AG134"/>
  <c r="AG119"/>
  <c r="AK114"/>
  <c r="Q73"/>
  <c r="O100"/>
  <c r="Q100" s="1"/>
  <c r="O71"/>
  <c r="Q71" s="1"/>
  <c r="R73"/>
  <c r="W102"/>
  <c r="S63"/>
  <c r="S64"/>
  <c r="S65"/>
  <c r="S66"/>
  <c r="S67"/>
  <c r="S68"/>
  <c r="S69"/>
  <c r="S70"/>
  <c r="U63"/>
  <c r="V63"/>
  <c r="U64"/>
  <c r="V64"/>
  <c r="U65"/>
  <c r="V65"/>
  <c r="U66"/>
  <c r="V66"/>
  <c r="U67"/>
  <c r="V67"/>
  <c r="U68"/>
  <c r="V68"/>
  <c r="U69"/>
  <c r="V69"/>
  <c r="U70"/>
  <c r="V70"/>
  <c r="T53"/>
  <c r="T54"/>
  <c r="T55"/>
  <c r="T56"/>
  <c r="T57"/>
  <c r="T58"/>
  <c r="T59"/>
  <c r="T60"/>
  <c r="T61"/>
  <c r="T62"/>
  <c r="S53"/>
  <c r="S54"/>
  <c r="S56"/>
  <c r="S58"/>
  <c r="AA126" i="13"/>
  <c r="AB126" s="1"/>
  <c r="AC126" s="1"/>
  <c r="AD126" s="1"/>
  <c r="AA128"/>
  <c r="AB128" s="1"/>
  <c r="AC128" s="1"/>
  <c r="AD128" s="1"/>
  <c r="AA130"/>
  <c r="AB130" s="1"/>
  <c r="AC130" s="1"/>
  <c r="AD130" s="1"/>
  <c r="AA119"/>
  <c r="AB119" s="1"/>
  <c r="AC119" s="1"/>
  <c r="AD119" s="1"/>
  <c r="AA121"/>
  <c r="AB121" s="1"/>
  <c r="AC121" s="1"/>
  <c r="AD121" s="1"/>
  <c r="AO123"/>
  <c r="AA123"/>
  <c r="AB123" s="1"/>
  <c r="AC123" s="1"/>
  <c r="AD123" s="1"/>
  <c r="AA125"/>
  <c r="AB125" s="1"/>
  <c r="AC125" s="1"/>
  <c r="AD125" s="1"/>
  <c r="AA127"/>
  <c r="AB127" s="1"/>
  <c r="AC127" s="1"/>
  <c r="AD127" s="1"/>
  <c r="AA129"/>
  <c r="AB129" s="1"/>
  <c r="AC129" s="1"/>
  <c r="AD129" s="1"/>
  <c r="AA131"/>
  <c r="AB131" s="1"/>
  <c r="AC131" s="1"/>
  <c r="AD131" s="1"/>
  <c r="S38"/>
  <c r="S39"/>
  <c r="S40"/>
  <c r="S41"/>
  <c r="S42"/>
  <c r="S43"/>
  <c r="S44"/>
  <c r="S45"/>
  <c r="S46"/>
  <c r="S47"/>
  <c r="R51"/>
  <c r="U43" i="6"/>
  <c r="V43" s="1"/>
  <c r="U31"/>
  <c r="V31" s="1"/>
  <c r="S46"/>
  <c r="U26"/>
  <c r="W26" s="1"/>
  <c r="Y26" s="1"/>
  <c r="W27"/>
  <c r="X27" s="1"/>
  <c r="Y27" s="1"/>
  <c r="Z27" s="1"/>
  <c r="AA27" s="1"/>
  <c r="V27"/>
  <c r="U28"/>
  <c r="U34"/>
  <c r="V34" s="1"/>
  <c r="AJ34" s="1"/>
  <c r="T27"/>
  <c r="W30"/>
  <c r="X30" s="1"/>
  <c r="Y30" s="1"/>
  <c r="Z30" s="1"/>
  <c r="AA30" s="1"/>
  <c r="AB30" s="1"/>
  <c r="AI30" s="1"/>
  <c r="V30"/>
  <c r="U33"/>
  <c r="V33" s="1"/>
  <c r="T30"/>
  <c r="N10"/>
  <c r="O10" s="1"/>
  <c r="P10" s="1"/>
  <c r="Q10" s="1"/>
  <c r="R10" s="1"/>
  <c r="Q46" i="9"/>
  <c r="U41" i="6"/>
  <c r="V41" s="1"/>
  <c r="U40"/>
  <c r="V40" s="1"/>
  <c r="U39"/>
  <c r="V39" s="1"/>
  <c r="U38"/>
  <c r="V38" s="1"/>
  <c r="U37"/>
  <c r="V37" s="1"/>
  <c r="U36"/>
  <c r="V36" s="1"/>
  <c r="U35"/>
  <c r="V35" s="1"/>
  <c r="U32"/>
  <c r="T46"/>
  <c r="AJ32"/>
  <c r="AJ31"/>
  <c r="P44"/>
  <c r="P46" s="1"/>
  <c r="O44" i="10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U29"/>
  <c r="V31"/>
  <c r="U31"/>
  <c r="V33"/>
  <c r="AC33"/>
  <c r="U33"/>
  <c r="V35"/>
  <c r="U35"/>
  <c r="V37"/>
  <c r="U37"/>
  <c r="V39"/>
  <c r="U39"/>
  <c r="V41"/>
  <c r="U41"/>
  <c r="S26"/>
  <c r="S27"/>
  <c r="S28"/>
  <c r="S29"/>
  <c r="S30"/>
  <c r="S31"/>
  <c r="AC31"/>
  <c r="S32"/>
  <c r="AC32" s="1"/>
  <c r="S33"/>
  <c r="S34"/>
  <c r="S35"/>
  <c r="S36"/>
  <c r="S37"/>
  <c r="S38"/>
  <c r="S39"/>
  <c r="S40"/>
  <c r="S41"/>
  <c r="S43"/>
  <c r="T26"/>
  <c r="O44" i="9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V31"/>
  <c r="U31"/>
  <c r="V33"/>
  <c r="AC33"/>
  <c r="U33"/>
  <c r="V35"/>
  <c r="U35"/>
  <c r="V37"/>
  <c r="U37"/>
  <c r="V39"/>
  <c r="U39"/>
  <c r="V41"/>
  <c r="U41"/>
  <c r="S26"/>
  <c r="S27"/>
  <c r="AC27"/>
  <c r="S28"/>
  <c r="S30"/>
  <c r="S31"/>
  <c r="AC31"/>
  <c r="S32"/>
  <c r="AC32" s="1"/>
  <c r="S33"/>
  <c r="S34"/>
  <c r="S35"/>
  <c r="S36"/>
  <c r="S37"/>
  <c r="S38"/>
  <c r="S39"/>
  <c r="S40"/>
  <c r="S41"/>
  <c r="S43"/>
  <c r="T26"/>
  <c r="O43" i="8"/>
  <c r="Q43" s="1"/>
  <c r="R45"/>
  <c r="V26"/>
  <c r="W26" s="1"/>
  <c r="X26" s="1"/>
  <c r="Y26" s="1"/>
  <c r="Z26" s="1"/>
  <c r="AA26" s="1"/>
  <c r="AB26" s="1"/>
  <c r="U26"/>
  <c r="V28"/>
  <c r="W28"/>
  <c r="X28" s="1"/>
  <c r="Y28" s="1"/>
  <c r="Z28" s="1"/>
  <c r="U28"/>
  <c r="V30"/>
  <c r="U30"/>
  <c r="V32"/>
  <c r="AC32"/>
  <c r="U32"/>
  <c r="V34"/>
  <c r="U34"/>
  <c r="V36"/>
  <c r="U36"/>
  <c r="V38"/>
  <c r="U38"/>
  <c r="V40"/>
  <c r="U40"/>
  <c r="V27"/>
  <c r="U27"/>
  <c r="V29"/>
  <c r="W29" s="1"/>
  <c r="X29" s="1"/>
  <c r="Y29" s="1"/>
  <c r="Z29" s="1"/>
  <c r="AA29" s="1"/>
  <c r="AB29" s="1"/>
  <c r="U29"/>
  <c r="V31"/>
  <c r="U31"/>
  <c r="V33"/>
  <c r="U33"/>
  <c r="AC33" s="1"/>
  <c r="V35"/>
  <c r="U35"/>
  <c r="V37"/>
  <c r="U37"/>
  <c r="V39"/>
  <c r="U39"/>
  <c r="V42"/>
  <c r="U42"/>
  <c r="S25"/>
  <c r="S26"/>
  <c r="S27"/>
  <c r="S29"/>
  <c r="S30"/>
  <c r="AC30"/>
  <c r="S31"/>
  <c r="AC31" s="1"/>
  <c r="S32"/>
  <c r="S33"/>
  <c r="S34"/>
  <c r="S35"/>
  <c r="S36"/>
  <c r="S37"/>
  <c r="S38"/>
  <c r="S39"/>
  <c r="S40"/>
  <c r="S42"/>
  <c r="T25"/>
  <c r="O44" i="7"/>
  <c r="Q44" s="1"/>
  <c r="R46"/>
  <c r="AB28"/>
  <c r="AA28"/>
  <c r="AB30"/>
  <c r="AC30" s="1"/>
  <c r="AD30" s="1"/>
  <c r="AE30" s="1"/>
  <c r="AF30" s="1"/>
  <c r="AG30" s="1"/>
  <c r="AH30" s="1"/>
  <c r="AA30"/>
  <c r="AB32"/>
  <c r="AA32"/>
  <c r="AB34"/>
  <c r="AA34"/>
  <c r="AI34" s="1"/>
  <c r="AB36"/>
  <c r="AA36"/>
  <c r="AB38"/>
  <c r="AA38"/>
  <c r="AB40"/>
  <c r="AA40"/>
  <c r="AB43"/>
  <c r="AA43"/>
  <c r="AB27"/>
  <c r="AC27" s="1"/>
  <c r="AD27" s="1"/>
  <c r="AE27" s="1"/>
  <c r="AF27" s="1"/>
  <c r="AG27" s="1"/>
  <c r="AH27" s="1"/>
  <c r="AI27" s="1"/>
  <c r="AA27"/>
  <c r="AB29"/>
  <c r="AC29"/>
  <c r="AD29" s="1"/>
  <c r="AE29" s="1"/>
  <c r="AF29" s="1"/>
  <c r="AA29"/>
  <c r="AB31"/>
  <c r="AA31"/>
  <c r="AB33"/>
  <c r="AI33"/>
  <c r="AA33"/>
  <c r="AB35"/>
  <c r="AA35"/>
  <c r="AB37"/>
  <c r="AA37"/>
  <c r="AB39"/>
  <c r="AA39"/>
  <c r="AB41"/>
  <c r="AA41"/>
  <c r="S26"/>
  <c r="S27"/>
  <c r="S28"/>
  <c r="S30"/>
  <c r="S31"/>
  <c r="AI31"/>
  <c r="S32"/>
  <c r="AI32" s="1"/>
  <c r="S33"/>
  <c r="S34"/>
  <c r="S35"/>
  <c r="S36"/>
  <c r="S37"/>
  <c r="S38"/>
  <c r="S39"/>
  <c r="S40"/>
  <c r="S41"/>
  <c r="S43"/>
  <c r="T26"/>
  <c r="S29" i="2"/>
  <c r="O49" i="13"/>
  <c r="O51" s="1"/>
  <c r="U27" i="4"/>
  <c r="V27"/>
  <c r="W27" s="1"/>
  <c r="X27" s="1"/>
  <c r="Y27" s="1"/>
  <c r="Z27" s="1"/>
  <c r="AA27" s="1"/>
  <c r="AB27" s="1"/>
  <c r="U28"/>
  <c r="V28"/>
  <c r="U30"/>
  <c r="V30"/>
  <c r="W30" s="1"/>
  <c r="X30" s="1"/>
  <c r="Y30" s="1"/>
  <c r="Z30" s="1"/>
  <c r="AA30" s="1"/>
  <c r="AB30" s="1"/>
  <c r="U31"/>
  <c r="V31"/>
  <c r="U32"/>
  <c r="V32"/>
  <c r="AC33"/>
  <c r="U33"/>
  <c r="V33"/>
  <c r="U34"/>
  <c r="AC34" s="1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T26"/>
  <c r="T46" s="1"/>
  <c r="N9" i="3"/>
  <c r="O9" s="1"/>
  <c r="V29" i="6"/>
  <c r="X29"/>
  <c r="W29"/>
  <c r="U45" i="3"/>
  <c r="U47" s="1"/>
  <c r="AI34"/>
  <c r="AI35"/>
  <c r="AI32"/>
  <c r="AI33"/>
  <c r="O45" i="2"/>
  <c r="O47" s="1"/>
  <c r="U44"/>
  <c r="V44"/>
  <c r="T42"/>
  <c r="T27"/>
  <c r="T28"/>
  <c r="T29"/>
  <c r="T31"/>
  <c r="T32"/>
  <c r="T33"/>
  <c r="T34"/>
  <c r="AC34" s="1"/>
  <c r="T35"/>
  <c r="T36"/>
  <c r="T37"/>
  <c r="T38"/>
  <c r="T39"/>
  <c r="T40"/>
  <c r="T41"/>
  <c r="S27"/>
  <c r="S28"/>
  <c r="S32"/>
  <c r="N64" i="13"/>
  <c r="O64" s="1"/>
  <c r="P64" s="1"/>
  <c r="Q64" s="1"/>
  <c r="R65"/>
  <c r="P65"/>
  <c r="Q65" s="1"/>
  <c r="R68"/>
  <c r="N68"/>
  <c r="O68" s="1"/>
  <c r="P68" s="1"/>
  <c r="Q68" s="1"/>
  <c r="R69"/>
  <c r="O69"/>
  <c r="P69" s="1"/>
  <c r="Q69" s="1"/>
  <c r="R70"/>
  <c r="P70"/>
  <c r="Q70" s="1"/>
  <c r="R71"/>
  <c r="Q71"/>
  <c r="N73"/>
  <c r="O73" s="1"/>
  <c r="P73" s="1"/>
  <c r="Q73" s="1"/>
  <c r="S101"/>
  <c r="S102"/>
  <c r="S103"/>
  <c r="S104"/>
  <c r="S105"/>
  <c r="S31"/>
  <c r="S32"/>
  <c r="S33"/>
  <c r="S34"/>
  <c r="T34" s="1"/>
  <c r="U34" s="1"/>
  <c r="S35"/>
  <c r="S36"/>
  <c r="M63"/>
  <c r="M66"/>
  <c r="N66" s="1"/>
  <c r="O66" s="1"/>
  <c r="P66" s="1"/>
  <c r="Q66" s="1"/>
  <c r="M67"/>
  <c r="N67" s="1"/>
  <c r="O67" s="1"/>
  <c r="P67" s="1"/>
  <c r="Q67" s="1"/>
  <c r="M74"/>
  <c r="N74" s="1"/>
  <c r="O74" s="1"/>
  <c r="P74" s="1"/>
  <c r="Q74" s="1"/>
  <c r="L77"/>
  <c r="AC36"/>
  <c r="S37"/>
  <c r="AC37" s="1"/>
  <c r="U32"/>
  <c r="V32"/>
  <c r="W32" s="1"/>
  <c r="X32" s="1"/>
  <c r="Y32" s="1"/>
  <c r="Z32" s="1"/>
  <c r="AA32" s="1"/>
  <c r="AB32" s="1"/>
  <c r="U33"/>
  <c r="V33"/>
  <c r="U35"/>
  <c r="V35"/>
  <c r="W35" s="1"/>
  <c r="X35" s="1"/>
  <c r="Y35" s="1"/>
  <c r="Z35" s="1"/>
  <c r="AA35" s="1"/>
  <c r="AB35" s="1"/>
  <c r="U36"/>
  <c r="V36"/>
  <c r="U37"/>
  <c r="V37"/>
  <c r="AC38"/>
  <c r="U38"/>
  <c r="V38"/>
  <c r="U39"/>
  <c r="AC39" s="1"/>
  <c r="V39"/>
  <c r="U40"/>
  <c r="V40"/>
  <c r="U41"/>
  <c r="V41"/>
  <c r="U42"/>
  <c r="V42"/>
  <c r="U43"/>
  <c r="V43"/>
  <c r="U44"/>
  <c r="V44"/>
  <c r="U45"/>
  <c r="V45"/>
  <c r="U46"/>
  <c r="V46"/>
  <c r="U47"/>
  <c r="V47"/>
  <c r="U48"/>
  <c r="V48"/>
  <c r="T31"/>
  <c r="O106"/>
  <c r="S95"/>
  <c r="S96"/>
  <c r="S97"/>
  <c r="S98"/>
  <c r="S99"/>
  <c r="S100"/>
  <c r="U99"/>
  <c r="V99"/>
  <c r="U95"/>
  <c r="V95"/>
  <c r="U96"/>
  <c r="AC96" s="1"/>
  <c r="V96"/>
  <c r="U97"/>
  <c r="V97"/>
  <c r="AC97" s="1"/>
  <c r="U98"/>
  <c r="V98"/>
  <c r="U100"/>
  <c r="V100"/>
  <c r="U101"/>
  <c r="V101"/>
  <c r="U102"/>
  <c r="V102"/>
  <c r="U103"/>
  <c r="V103"/>
  <c r="U104"/>
  <c r="V104"/>
  <c r="U105"/>
  <c r="V105"/>
  <c r="T88"/>
  <c r="T89"/>
  <c r="T90"/>
  <c r="T91"/>
  <c r="T92"/>
  <c r="T93"/>
  <c r="T94"/>
  <c r="S88"/>
  <c r="S89"/>
  <c r="S91"/>
  <c r="S93"/>
  <c r="N7"/>
  <c r="O7" s="1"/>
  <c r="P7" s="1"/>
  <c r="R8"/>
  <c r="P8"/>
  <c r="R11"/>
  <c r="N11"/>
  <c r="O11" s="1"/>
  <c r="P11" s="1"/>
  <c r="R12"/>
  <c r="O12"/>
  <c r="P12" s="1"/>
  <c r="R13"/>
  <c r="P13"/>
  <c r="R14"/>
  <c r="N16"/>
  <c r="O16" s="1"/>
  <c r="P16" s="1"/>
  <c r="M6"/>
  <c r="M9"/>
  <c r="N9" s="1"/>
  <c r="O9" s="1"/>
  <c r="P9" s="1"/>
  <c r="M10"/>
  <c r="N10" s="1"/>
  <c r="O10" s="1"/>
  <c r="P10" s="1"/>
  <c r="M17"/>
  <c r="N17" s="1"/>
  <c r="O17" s="1"/>
  <c r="P17" s="1"/>
  <c r="J18" i="10"/>
  <c r="L18" s="1"/>
  <c r="L20"/>
  <c r="R8"/>
  <c r="P8"/>
  <c r="Q8" s="1"/>
  <c r="R12"/>
  <c r="O12"/>
  <c r="P12" s="1"/>
  <c r="Q12" s="1"/>
  <c r="N17"/>
  <c r="O17" s="1"/>
  <c r="P17" s="1"/>
  <c r="Q17" s="1"/>
  <c r="R13"/>
  <c r="P13"/>
  <c r="Q13" s="1"/>
  <c r="O6"/>
  <c r="Q14"/>
  <c r="R14"/>
  <c r="N16"/>
  <c r="O16" s="1"/>
  <c r="P16" s="1"/>
  <c r="Q16" s="1"/>
  <c r="M20"/>
  <c r="N7"/>
  <c r="O7" s="1"/>
  <c r="P7" s="1"/>
  <c r="Q7" s="1"/>
  <c r="N9"/>
  <c r="O9" s="1"/>
  <c r="P9" s="1"/>
  <c r="Q9" s="1"/>
  <c r="N11"/>
  <c r="O11" s="1"/>
  <c r="P11" s="1"/>
  <c r="Q11" s="1"/>
  <c r="R10" i="7"/>
  <c r="R12" i="9"/>
  <c r="O12"/>
  <c r="P12" s="1"/>
  <c r="Q12" s="1"/>
  <c r="R10"/>
  <c r="J18"/>
  <c r="L18" s="1"/>
  <c r="N6"/>
  <c r="R8"/>
  <c r="P8"/>
  <c r="Q8" s="1"/>
  <c r="R11"/>
  <c r="N11"/>
  <c r="O11" s="1"/>
  <c r="P11" s="1"/>
  <c r="Q11" s="1"/>
  <c r="N16"/>
  <c r="O16" s="1"/>
  <c r="P16" s="1"/>
  <c r="Q16" s="1"/>
  <c r="N7"/>
  <c r="O7" s="1"/>
  <c r="P7" s="1"/>
  <c r="Q7" s="1"/>
  <c r="N9"/>
  <c r="O9" s="1"/>
  <c r="P9" s="1"/>
  <c r="Q9" s="1"/>
  <c r="Q14"/>
  <c r="R14"/>
  <c r="P13"/>
  <c r="Q13" s="1"/>
  <c r="M17"/>
  <c r="N17" s="1"/>
  <c r="O17" s="1"/>
  <c r="P17" s="1"/>
  <c r="Q17" s="1"/>
  <c r="L20"/>
  <c r="J18" i="8"/>
  <c r="L18" s="1"/>
  <c r="R12"/>
  <c r="O12"/>
  <c r="P12" s="1"/>
  <c r="Q12" s="1"/>
  <c r="R10"/>
  <c r="N11"/>
  <c r="O11" s="1"/>
  <c r="P11" s="1"/>
  <c r="Q11" s="1"/>
  <c r="N6"/>
  <c r="R8"/>
  <c r="P8"/>
  <c r="Q8" s="1"/>
  <c r="N7"/>
  <c r="O7" s="1"/>
  <c r="P7" s="1"/>
  <c r="Q7" s="1"/>
  <c r="N9"/>
  <c r="O9" s="1"/>
  <c r="P9" s="1"/>
  <c r="Q9" s="1"/>
  <c r="N16"/>
  <c r="O16" s="1"/>
  <c r="P16" s="1"/>
  <c r="Q16" s="1"/>
  <c r="Q14"/>
  <c r="R14"/>
  <c r="P13"/>
  <c r="Q13" s="1"/>
  <c r="M17"/>
  <c r="N17" s="1"/>
  <c r="O17" s="1"/>
  <c r="P17" s="1"/>
  <c r="Q17" s="1"/>
  <c r="L20"/>
  <c r="J18" i="7"/>
  <c r="L18" s="1"/>
  <c r="N7"/>
  <c r="O7" s="1"/>
  <c r="P7" s="1"/>
  <c r="Q7" s="1"/>
  <c r="N9"/>
  <c r="O9" s="1"/>
  <c r="P9" s="1"/>
  <c r="Q9" s="1"/>
  <c r="R12"/>
  <c r="O12"/>
  <c r="P12" s="1"/>
  <c r="Q12" s="1"/>
  <c r="Q14"/>
  <c r="R14"/>
  <c r="N6"/>
  <c r="R8"/>
  <c r="P8"/>
  <c r="Q8" s="1"/>
  <c r="N16"/>
  <c r="O16" s="1"/>
  <c r="P16" s="1"/>
  <c r="Q16" s="1"/>
  <c r="R11"/>
  <c r="N11"/>
  <c r="O11" s="1"/>
  <c r="P11" s="1"/>
  <c r="Q11" s="1"/>
  <c r="R13"/>
  <c r="P13"/>
  <c r="Q13" s="1"/>
  <c r="M17"/>
  <c r="N17" s="1"/>
  <c r="O17" s="1"/>
  <c r="P17" s="1"/>
  <c r="Q17" s="1"/>
  <c r="L20"/>
  <c r="M20" i="6"/>
  <c r="K18"/>
  <c r="K20" s="1"/>
  <c r="R14"/>
  <c r="S14"/>
  <c r="O17"/>
  <c r="P17" s="1"/>
  <c r="Q17" s="1"/>
  <c r="R17" s="1"/>
  <c r="S7"/>
  <c r="S9"/>
  <c r="S12"/>
  <c r="P12"/>
  <c r="Q12" s="1"/>
  <c r="R12" s="1"/>
  <c r="S13"/>
  <c r="Q13"/>
  <c r="R13" s="1"/>
  <c r="O16"/>
  <c r="P16" s="1"/>
  <c r="Q16" s="1"/>
  <c r="R16" s="1"/>
  <c r="Q6"/>
  <c r="S8"/>
  <c r="Q8"/>
  <c r="R8" s="1"/>
  <c r="N20"/>
  <c r="O11"/>
  <c r="P11" s="1"/>
  <c r="Q11" s="1"/>
  <c r="R11" s="1"/>
  <c r="J18" i="4"/>
  <c r="L18" s="1"/>
  <c r="R10"/>
  <c r="N11"/>
  <c r="O11" s="1"/>
  <c r="P11" s="1"/>
  <c r="Q11" s="1"/>
  <c r="R11"/>
  <c r="R13"/>
  <c r="P13"/>
  <c r="Q13" s="1"/>
  <c r="N17"/>
  <c r="O17" s="1"/>
  <c r="P17" s="1"/>
  <c r="Q17" s="1"/>
  <c r="N7"/>
  <c r="O7" s="1"/>
  <c r="O12"/>
  <c r="P12" s="1"/>
  <c r="Q12" s="1"/>
  <c r="Q14"/>
  <c r="N16"/>
  <c r="O16" s="1"/>
  <c r="N8"/>
  <c r="O8" s="1"/>
  <c r="P8" s="1"/>
  <c r="Q8" s="1"/>
  <c r="J18" i="3"/>
  <c r="J20" s="1"/>
  <c r="R13"/>
  <c r="P13"/>
  <c r="Q13" s="1"/>
  <c r="O6"/>
  <c r="Q14"/>
  <c r="P8"/>
  <c r="Q8" s="1"/>
  <c r="O12"/>
  <c r="P12" s="1"/>
  <c r="Q12" s="1"/>
  <c r="N7"/>
  <c r="O7" s="1"/>
  <c r="P7" s="1"/>
  <c r="Q7" s="1"/>
  <c r="N11"/>
  <c r="O11" s="1"/>
  <c r="P11" s="1"/>
  <c r="Q11" s="1"/>
  <c r="N16"/>
  <c r="O16" s="1"/>
  <c r="P16" s="1"/>
  <c r="Q16" s="1"/>
  <c r="J18" i="2"/>
  <c r="L18" s="1"/>
  <c r="R13"/>
  <c r="P13"/>
  <c r="Q13" s="1"/>
  <c r="R14"/>
  <c r="Q14"/>
  <c r="P8"/>
  <c r="Q8" s="1"/>
  <c r="R8" s="1"/>
  <c r="R12"/>
  <c r="O12"/>
  <c r="P12" s="1"/>
  <c r="Q12" s="1"/>
  <c r="N7"/>
  <c r="N11"/>
  <c r="O11" s="1"/>
  <c r="P11" s="1"/>
  <c r="Q11" s="1"/>
  <c r="N16"/>
  <c r="O16" s="1"/>
  <c r="P16" s="1"/>
  <c r="Q16" s="1"/>
  <c r="R33" i="1"/>
  <c r="R32"/>
  <c r="P32"/>
  <c r="Q32" s="1"/>
  <c r="R35"/>
  <c r="N35"/>
  <c r="O35" s="1"/>
  <c r="P35" s="1"/>
  <c r="Q35" s="1"/>
  <c r="R37"/>
  <c r="P37"/>
  <c r="Q37" s="1"/>
  <c r="R36"/>
  <c r="O36"/>
  <c r="P36" s="1"/>
  <c r="Q36" s="1"/>
  <c r="N40"/>
  <c r="O40" s="1"/>
  <c r="P40" s="1"/>
  <c r="Q40" s="1"/>
  <c r="N31"/>
  <c r="O31" s="1"/>
  <c r="P31" s="1"/>
  <c r="Q31" s="1"/>
  <c r="R38"/>
  <c r="Q38"/>
  <c r="M30"/>
  <c r="M34"/>
  <c r="N34" s="1"/>
  <c r="O34" s="1"/>
  <c r="P34" s="1"/>
  <c r="Q34" s="1"/>
  <c r="M41"/>
  <c r="N41" s="1"/>
  <c r="O41" s="1"/>
  <c r="P41" s="1"/>
  <c r="R12"/>
  <c r="R11"/>
  <c r="R10"/>
  <c r="R8"/>
  <c r="J5"/>
  <c r="J6"/>
  <c r="J8"/>
  <c r="J9"/>
  <c r="J10"/>
  <c r="J11"/>
  <c r="J12"/>
  <c r="J13"/>
  <c r="J14"/>
  <c r="J4"/>
  <c r="J25" i="15" l="1"/>
  <c r="H25"/>
  <c r="H66" i="4"/>
  <c r="AO66"/>
  <c r="AV66" s="1"/>
  <c r="H65"/>
  <c r="AN65"/>
  <c r="AV65" s="1"/>
  <c r="G64"/>
  <c r="H64" s="1"/>
  <c r="AM64"/>
  <c r="AV64" s="1"/>
  <c r="G63"/>
  <c r="H63" s="1"/>
  <c r="AL63"/>
  <c r="AV63" s="1"/>
  <c r="F62"/>
  <c r="G62" s="1"/>
  <c r="H62" s="1"/>
  <c r="AK62"/>
  <c r="AV62" s="1"/>
  <c r="F61"/>
  <c r="G61" s="1"/>
  <c r="H61" s="1"/>
  <c r="AJ61"/>
  <c r="AV61" s="1"/>
  <c r="AH77"/>
  <c r="AI77"/>
  <c r="AF80"/>
  <c r="E59"/>
  <c r="F59" s="1"/>
  <c r="G59" s="1"/>
  <c r="H59" s="1"/>
  <c r="AH59"/>
  <c r="AV59" s="1"/>
  <c r="AW66" s="1"/>
  <c r="AV60"/>
  <c r="E52"/>
  <c r="F52" s="1"/>
  <c r="E60"/>
  <c r="F60" s="1"/>
  <c r="G60" s="1"/>
  <c r="H60" s="1"/>
  <c r="AG80"/>
  <c r="G75"/>
  <c r="E73"/>
  <c r="AI73"/>
  <c r="O7" i="2"/>
  <c r="O20" s="1"/>
  <c r="N20"/>
  <c r="T8" s="1"/>
  <c r="AJ161" i="7"/>
  <c r="AL127"/>
  <c r="AL161" s="1"/>
  <c r="AM127"/>
  <c r="AK127"/>
  <c r="AK161" s="1"/>
  <c r="V34" i="13"/>
  <c r="R7" i="10"/>
  <c r="AA5" i="14"/>
  <c r="X29"/>
  <c r="AJ118" i="7"/>
  <c r="AL87"/>
  <c r="AL118" s="1"/>
  <c r="AM87"/>
  <c r="AK87"/>
  <c r="AK118" s="1"/>
  <c r="E26" i="14"/>
  <c r="Z26"/>
  <c r="Z5"/>
  <c r="E24"/>
  <c r="Y24"/>
  <c r="E23"/>
  <c r="Y23"/>
  <c r="Y29" s="1"/>
  <c r="E25"/>
  <c r="Y25"/>
  <c r="Z6"/>
  <c r="E21"/>
  <c r="Z21"/>
  <c r="AH7"/>
  <c r="AI7" s="1"/>
  <c r="AC22"/>
  <c r="AB22"/>
  <c r="AB6"/>
  <c r="AB8"/>
  <c r="AC5"/>
  <c r="AB5"/>
  <c r="G85" i="6"/>
  <c r="AV85"/>
  <c r="R16" i="8"/>
  <c r="E77" i="4"/>
  <c r="AI79" i="7"/>
  <c r="Z47" i="3"/>
  <c r="AC47"/>
  <c r="AG47"/>
  <c r="R9" i="2"/>
  <c r="G86" i="6"/>
  <c r="AV86"/>
  <c r="AT86"/>
  <c r="G115"/>
  <c r="AT115"/>
  <c r="AS115"/>
  <c r="AV115"/>
  <c r="AU115"/>
  <c r="AI27" i="3"/>
  <c r="AG79" i="7"/>
  <c r="R17" i="4"/>
  <c r="R8"/>
  <c r="P16"/>
  <c r="Q16" s="1"/>
  <c r="R16"/>
  <c r="G116" i="6"/>
  <c r="AT116"/>
  <c r="AS116"/>
  <c r="AV116"/>
  <c r="AU116"/>
  <c r="AQ120"/>
  <c r="AC27" i="4"/>
  <c r="AP120" i="6"/>
  <c r="AM77"/>
  <c r="AN77"/>
  <c r="E73"/>
  <c r="AR73"/>
  <c r="AP73"/>
  <c r="AQ73"/>
  <c r="AO77"/>
  <c r="S108" i="13"/>
  <c r="T108"/>
  <c r="AE136"/>
  <c r="AG136" s="1"/>
  <c r="AH136" s="1"/>
  <c r="AI136" s="1"/>
  <c r="AJ136" s="1"/>
  <c r="AL136" s="1"/>
  <c r="M20"/>
  <c r="R44" i="6"/>
  <c r="N9" i="4"/>
  <c r="M20"/>
  <c r="AE140" i="13"/>
  <c r="AG140" s="1"/>
  <c r="AH140" s="1"/>
  <c r="AI140" s="1"/>
  <c r="AJ140" s="1"/>
  <c r="F197"/>
  <c r="T224" s="1"/>
  <c r="N224"/>
  <c r="J236"/>
  <c r="F205"/>
  <c r="T232" s="1"/>
  <c r="F189"/>
  <c r="T216" s="1"/>
  <c r="R220"/>
  <c r="O220"/>
  <c r="N220"/>
  <c r="M220"/>
  <c r="Q220"/>
  <c r="E199"/>
  <c r="O226"/>
  <c r="N226"/>
  <c r="M226"/>
  <c r="E198"/>
  <c r="O225"/>
  <c r="N225"/>
  <c r="M225"/>
  <c r="G197"/>
  <c r="U224"/>
  <c r="E195"/>
  <c r="O222"/>
  <c r="N222"/>
  <c r="M222"/>
  <c r="E194"/>
  <c r="O221"/>
  <c r="N221"/>
  <c r="M221"/>
  <c r="G193"/>
  <c r="T220"/>
  <c r="S220"/>
  <c r="U220"/>
  <c r="E186"/>
  <c r="O213"/>
  <c r="N213"/>
  <c r="M213"/>
  <c r="G185"/>
  <c r="T212"/>
  <c r="S212"/>
  <c r="U212"/>
  <c r="E207"/>
  <c r="O234"/>
  <c r="N234"/>
  <c r="M234"/>
  <c r="E206"/>
  <c r="O233"/>
  <c r="N233"/>
  <c r="M233"/>
  <c r="S232"/>
  <c r="E191"/>
  <c r="O218"/>
  <c r="N218"/>
  <c r="M218"/>
  <c r="E190"/>
  <c r="O217"/>
  <c r="N217"/>
  <c r="M217"/>
  <c r="E203"/>
  <c r="O230"/>
  <c r="N230"/>
  <c r="M230"/>
  <c r="E202"/>
  <c r="O229"/>
  <c r="N229"/>
  <c r="M229"/>
  <c r="G201"/>
  <c r="T228"/>
  <c r="S228"/>
  <c r="U228"/>
  <c r="E187"/>
  <c r="O214"/>
  <c r="N214"/>
  <c r="M214"/>
  <c r="L236"/>
  <c r="K236"/>
  <c r="F115" i="1"/>
  <c r="G115" s="1"/>
  <c r="AU55" i="7"/>
  <c r="AI56"/>
  <c r="AL56" s="1"/>
  <c r="AO56" s="1"/>
  <c r="AR56" s="1"/>
  <c r="AU56" s="1"/>
  <c r="AL64"/>
  <c r="AO64" s="1"/>
  <c r="AR64" s="1"/>
  <c r="AU64"/>
  <c r="AK54"/>
  <c r="AK79" s="1"/>
  <c r="AJ79"/>
  <c r="AI61"/>
  <c r="AL61" s="1"/>
  <c r="AO61" s="1"/>
  <c r="AR61" s="1"/>
  <c r="AU61"/>
  <c r="AV152" i="13"/>
  <c r="Y47" i="3"/>
  <c r="O46" i="10"/>
  <c r="AB47" i="3"/>
  <c r="AC27" i="10"/>
  <c r="X102" i="1"/>
  <c r="AD47" i="3"/>
  <c r="AE47"/>
  <c r="AN81"/>
  <c r="AH111"/>
  <c r="AQ55"/>
  <c r="AI55"/>
  <c r="AR55"/>
  <c r="AJ55"/>
  <c r="AS55"/>
  <c r="AK55"/>
  <c r="AP55"/>
  <c r="AS108"/>
  <c r="H108"/>
  <c r="AT108"/>
  <c r="AL54" i="7"/>
  <c r="AL79" s="1"/>
  <c r="AM54"/>
  <c r="AM79" s="1"/>
  <c r="Q77"/>
  <c r="S77" s="1"/>
  <c r="AF81" i="3"/>
  <c r="P7" i="2"/>
  <c r="P20" s="1"/>
  <c r="V26" i="6"/>
  <c r="V46" s="1"/>
  <c r="R17" i="3"/>
  <c r="W29" i="9"/>
  <c r="X29"/>
  <c r="T47" i="2"/>
  <c r="N20" i="3"/>
  <c r="R16" i="10"/>
  <c r="O46" i="7"/>
  <c r="O46" i="9"/>
  <c r="R7" i="3"/>
  <c r="AO126" i="13"/>
  <c r="AJ80" i="2"/>
  <c r="AI28" i="3"/>
  <c r="AF129" i="13"/>
  <c r="AE129"/>
  <c r="AG129" s="1"/>
  <c r="AH129" s="1"/>
  <c r="AI129" s="1"/>
  <c r="AJ129" s="1"/>
  <c r="AF125"/>
  <c r="AE125"/>
  <c r="AG125" s="1"/>
  <c r="AH125" s="1"/>
  <c r="AI125" s="1"/>
  <c r="AJ125" s="1"/>
  <c r="AF119"/>
  <c r="AE119"/>
  <c r="AG119" s="1"/>
  <c r="AH119" s="1"/>
  <c r="AI119" s="1"/>
  <c r="AJ119" s="1"/>
  <c r="AF130"/>
  <c r="AE130"/>
  <c r="AG130" s="1"/>
  <c r="AH130" s="1"/>
  <c r="AI130" s="1"/>
  <c r="AJ130" s="1"/>
  <c r="AF124"/>
  <c r="AE124"/>
  <c r="AG124" s="1"/>
  <c r="AH124" s="1"/>
  <c r="AI124" s="1"/>
  <c r="AJ124" s="1"/>
  <c r="AI117"/>
  <c r="AJ117"/>
  <c r="AH117"/>
  <c r="AF131"/>
  <c r="AE131"/>
  <c r="AG131" s="1"/>
  <c r="AH131" s="1"/>
  <c r="AI131" s="1"/>
  <c r="AJ131" s="1"/>
  <c r="AF127"/>
  <c r="AE127"/>
  <c r="AG127" s="1"/>
  <c r="AH127" s="1"/>
  <c r="AI127" s="1"/>
  <c r="AJ127" s="1"/>
  <c r="AF123"/>
  <c r="AE123"/>
  <c r="AG123" s="1"/>
  <c r="AH123" s="1"/>
  <c r="AI123" s="1"/>
  <c r="AJ123" s="1"/>
  <c r="AF121"/>
  <c r="AE121"/>
  <c r="AG121" s="1"/>
  <c r="AH121" s="1"/>
  <c r="AI121" s="1"/>
  <c r="AJ121" s="1"/>
  <c r="AF132"/>
  <c r="AE132"/>
  <c r="AG132" s="1"/>
  <c r="AH132" s="1"/>
  <c r="AI132" s="1"/>
  <c r="AJ132" s="1"/>
  <c r="AF128"/>
  <c r="AE128"/>
  <c r="AG128" s="1"/>
  <c r="AH128" s="1"/>
  <c r="AI128" s="1"/>
  <c r="AJ128" s="1"/>
  <c r="AF126"/>
  <c r="AE126"/>
  <c r="AG126" s="1"/>
  <c r="AH126" s="1"/>
  <c r="AI126" s="1"/>
  <c r="AJ126" s="1"/>
  <c r="AM140"/>
  <c r="AN140" s="1"/>
  <c r="AK140"/>
  <c r="AL140"/>
  <c r="AL139"/>
  <c r="AM139"/>
  <c r="AN139" s="1"/>
  <c r="AK139"/>
  <c r="AM138"/>
  <c r="AN138" s="1"/>
  <c r="AK138"/>
  <c r="AL138"/>
  <c r="AL137"/>
  <c r="AM137"/>
  <c r="AN137" s="1"/>
  <c r="AK137"/>
  <c r="AM136"/>
  <c r="AN136" s="1"/>
  <c r="AL135"/>
  <c r="AM135"/>
  <c r="AN135" s="1"/>
  <c r="AK135"/>
  <c r="AM134"/>
  <c r="AN134" s="1"/>
  <c r="AK134"/>
  <c r="AL134"/>
  <c r="AL133"/>
  <c r="AM133"/>
  <c r="AN133" s="1"/>
  <c r="AK133"/>
  <c r="Z83" i="1"/>
  <c r="E83"/>
  <c r="E87"/>
  <c r="E91"/>
  <c r="E95"/>
  <c r="AA99"/>
  <c r="Z99"/>
  <c r="E99"/>
  <c r="E84"/>
  <c r="Z84"/>
  <c r="E88"/>
  <c r="E92"/>
  <c r="E96"/>
  <c r="E82"/>
  <c r="AA82"/>
  <c r="Z82"/>
  <c r="Z85"/>
  <c r="E85"/>
  <c r="Z89"/>
  <c r="E89"/>
  <c r="E93"/>
  <c r="E97"/>
  <c r="E86"/>
  <c r="E90"/>
  <c r="AA90"/>
  <c r="AI90" s="1"/>
  <c r="E94"/>
  <c r="E98"/>
  <c r="Z98"/>
  <c r="AF139"/>
  <c r="AF176"/>
  <c r="AH139"/>
  <c r="E152"/>
  <c r="AO152" s="1"/>
  <c r="AK139"/>
  <c r="AM150"/>
  <c r="AN150"/>
  <c r="AN176" s="1"/>
  <c r="AL150"/>
  <c r="AN80" i="2"/>
  <c r="AI57"/>
  <c r="AK57"/>
  <c r="AV54"/>
  <c r="AL80"/>
  <c r="AM77"/>
  <c r="AK56"/>
  <c r="AM55"/>
  <c r="AI51" i="4"/>
  <c r="AL51"/>
  <c r="E53"/>
  <c r="AN51"/>
  <c r="AI80"/>
  <c r="E54"/>
  <c r="AJ52" i="9"/>
  <c r="AJ75"/>
  <c r="AK75"/>
  <c r="AI75"/>
  <c r="AK54"/>
  <c r="AK55"/>
  <c r="AI55"/>
  <c r="AM53"/>
  <c r="AM52"/>
  <c r="AN52"/>
  <c r="AN78" s="1"/>
  <c r="AL52"/>
  <c r="AJ74" i="10"/>
  <c r="AK74"/>
  <c r="AI74"/>
  <c r="AK53"/>
  <c r="AJ77"/>
  <c r="AK54"/>
  <c r="AI54"/>
  <c r="AM52"/>
  <c r="AM51"/>
  <c r="AN51"/>
  <c r="AN77" s="1"/>
  <c r="AL51"/>
  <c r="AO52" i="8"/>
  <c r="F52"/>
  <c r="G52" s="1"/>
  <c r="AL73"/>
  <c r="F73"/>
  <c r="AM73"/>
  <c r="F53"/>
  <c r="AM53"/>
  <c r="AK51"/>
  <c r="E51"/>
  <c r="AI51"/>
  <c r="AK50"/>
  <c r="AI50"/>
  <c r="E50"/>
  <c r="AJ50"/>
  <c r="AJ76" s="1"/>
  <c r="R7"/>
  <c r="AU53" i="6"/>
  <c r="AR74"/>
  <c r="AS74"/>
  <c r="AS54"/>
  <c r="AQ52"/>
  <c r="AO52"/>
  <c r="AQ51"/>
  <c r="AO51"/>
  <c r="AP51"/>
  <c r="AQ77" s="1"/>
  <c r="AO87" i="3"/>
  <c r="F87"/>
  <c r="G87" s="1"/>
  <c r="AL108"/>
  <c r="AM108"/>
  <c r="F88"/>
  <c r="AM88"/>
  <c r="AK86"/>
  <c r="E86"/>
  <c r="AI86"/>
  <c r="AK85"/>
  <c r="AI85"/>
  <c r="E85"/>
  <c r="AJ85"/>
  <c r="AJ111" s="1"/>
  <c r="AJ81"/>
  <c r="AL78"/>
  <c r="AL81" s="1"/>
  <c r="AM78"/>
  <c r="AK57"/>
  <c r="AM56"/>
  <c r="AI58"/>
  <c r="AK58"/>
  <c r="AS175" i="13"/>
  <c r="AT175"/>
  <c r="H175"/>
  <c r="AJ175"/>
  <c r="AJ178" s="1"/>
  <c r="AK175"/>
  <c r="AI175"/>
  <c r="AO154"/>
  <c r="AM153"/>
  <c r="AF178"/>
  <c r="AK174"/>
  <c r="AI174"/>
  <c r="AM155"/>
  <c r="AG178"/>
  <c r="AN178"/>
  <c r="AK172" i="1"/>
  <c r="AI172"/>
  <c r="F172"/>
  <c r="AM153"/>
  <c r="F153"/>
  <c r="AV168"/>
  <c r="AV164"/>
  <c r="AV170"/>
  <c r="AV162"/>
  <c r="AG176"/>
  <c r="AJ173"/>
  <c r="AJ176" s="1"/>
  <c r="AK173"/>
  <c r="AI173"/>
  <c r="E173"/>
  <c r="AV160"/>
  <c r="AM151"/>
  <c r="F151"/>
  <c r="AV166"/>
  <c r="F113"/>
  <c r="AM113"/>
  <c r="AI139"/>
  <c r="AS114"/>
  <c r="AV114" s="1"/>
  <c r="H114"/>
  <c r="AG139"/>
  <c r="AV119"/>
  <c r="G134"/>
  <c r="AM134"/>
  <c r="F112"/>
  <c r="AL112"/>
  <c r="AN112"/>
  <c r="AN139" s="1"/>
  <c r="AM112"/>
  <c r="AQ115"/>
  <c r="F135"/>
  <c r="AL135"/>
  <c r="AM135"/>
  <c r="AJ139"/>
  <c r="S73"/>
  <c r="AI89"/>
  <c r="U61"/>
  <c r="AC61" s="1"/>
  <c r="V61"/>
  <c r="U59"/>
  <c r="V59"/>
  <c r="U57"/>
  <c r="V57"/>
  <c r="W57" s="1"/>
  <c r="X57" s="1"/>
  <c r="Y57" s="1"/>
  <c r="Z57" s="1"/>
  <c r="AA57" s="1"/>
  <c r="AB57" s="1"/>
  <c r="U55"/>
  <c r="V55"/>
  <c r="T73"/>
  <c r="U53"/>
  <c r="V53"/>
  <c r="U62"/>
  <c r="V62"/>
  <c r="AC60"/>
  <c r="U60"/>
  <c r="V60"/>
  <c r="U58"/>
  <c r="V58"/>
  <c r="U56"/>
  <c r="V56"/>
  <c r="U54"/>
  <c r="V54"/>
  <c r="W54" s="1"/>
  <c r="X54" s="1"/>
  <c r="Y54" s="1"/>
  <c r="Z54" s="1"/>
  <c r="AA54" s="1"/>
  <c r="AB54" s="1"/>
  <c r="W70"/>
  <c r="X70"/>
  <c r="W69"/>
  <c r="X69"/>
  <c r="W68"/>
  <c r="X68"/>
  <c r="W67"/>
  <c r="X67"/>
  <c r="W66"/>
  <c r="X66"/>
  <c r="W65"/>
  <c r="X65"/>
  <c r="W64"/>
  <c r="X64"/>
  <c r="W63"/>
  <c r="AC63" s="1"/>
  <c r="X63"/>
  <c r="AA120" i="13"/>
  <c r="Y143"/>
  <c r="AO127"/>
  <c r="AO125"/>
  <c r="AO124"/>
  <c r="AA122"/>
  <c r="AB122" s="1"/>
  <c r="AC122" s="1"/>
  <c r="AD122" s="1"/>
  <c r="AA118"/>
  <c r="AB118" s="1"/>
  <c r="Q106"/>
  <c r="O108"/>
  <c r="U46" i="6"/>
  <c r="W43"/>
  <c r="X43" s="1"/>
  <c r="W36"/>
  <c r="X36" s="1"/>
  <c r="AJ36" s="1"/>
  <c r="W34"/>
  <c r="X34" s="1"/>
  <c r="X26"/>
  <c r="W31"/>
  <c r="X31" s="1"/>
  <c r="W37"/>
  <c r="X37" s="1"/>
  <c r="AJ33"/>
  <c r="W33"/>
  <c r="Y33" s="1"/>
  <c r="W39"/>
  <c r="Y39" s="1"/>
  <c r="W35"/>
  <c r="AJ35" s="1"/>
  <c r="W41"/>
  <c r="Y41" s="1"/>
  <c r="W40"/>
  <c r="Y40" s="1"/>
  <c r="V28"/>
  <c r="W28"/>
  <c r="Y43"/>
  <c r="W38"/>
  <c r="Y38" s="1"/>
  <c r="Z26"/>
  <c r="AA26"/>
  <c r="AB26" s="1"/>
  <c r="AI26" s="1"/>
  <c r="Y31"/>
  <c r="O45" i="8"/>
  <c r="V32" i="6"/>
  <c r="W32"/>
  <c r="S46" i="10"/>
  <c r="X33"/>
  <c r="W33"/>
  <c r="X31"/>
  <c r="W31"/>
  <c r="X29"/>
  <c r="W29"/>
  <c r="X28"/>
  <c r="W28"/>
  <c r="T46"/>
  <c r="V26"/>
  <c r="U26"/>
  <c r="U46" s="1"/>
  <c r="X41"/>
  <c r="W41"/>
  <c r="X39"/>
  <c r="W39"/>
  <c r="X37"/>
  <c r="W37"/>
  <c r="X35"/>
  <c r="AC35"/>
  <c r="W35"/>
  <c r="X43"/>
  <c r="W43"/>
  <c r="X40"/>
  <c r="W40"/>
  <c r="X38"/>
  <c r="W38"/>
  <c r="X36"/>
  <c r="W36"/>
  <c r="AC36" s="1"/>
  <c r="X34"/>
  <c r="W34"/>
  <c r="X32"/>
  <c r="W32"/>
  <c r="X41" i="9"/>
  <c r="W41"/>
  <c r="X39"/>
  <c r="W39"/>
  <c r="X37"/>
  <c r="W37"/>
  <c r="X35"/>
  <c r="AC35"/>
  <c r="W35"/>
  <c r="X28"/>
  <c r="W28"/>
  <c r="S46"/>
  <c r="T46"/>
  <c r="V26"/>
  <c r="U26"/>
  <c r="U46" s="1"/>
  <c r="X33"/>
  <c r="W33"/>
  <c r="X31"/>
  <c r="W31"/>
  <c r="X43"/>
  <c r="W43"/>
  <c r="X40"/>
  <c r="W40"/>
  <c r="X38"/>
  <c r="W38"/>
  <c r="X36"/>
  <c r="W36"/>
  <c r="AC36" s="1"/>
  <c r="X34"/>
  <c r="W34"/>
  <c r="X32"/>
  <c r="W32"/>
  <c r="X27" i="8"/>
  <c r="W27"/>
  <c r="X40"/>
  <c r="W40"/>
  <c r="X38"/>
  <c r="W38"/>
  <c r="X36"/>
  <c r="W36"/>
  <c r="X34"/>
  <c r="AC34"/>
  <c r="W34"/>
  <c r="T45"/>
  <c r="V25"/>
  <c r="U25"/>
  <c r="U45" s="1"/>
  <c r="X42"/>
  <c r="W42"/>
  <c r="X39"/>
  <c r="W39"/>
  <c r="X37"/>
  <c r="W37"/>
  <c r="X35"/>
  <c r="W35"/>
  <c r="AC35" s="1"/>
  <c r="X33"/>
  <c r="W33"/>
  <c r="X31"/>
  <c r="W31"/>
  <c r="X32"/>
  <c r="W32"/>
  <c r="X30"/>
  <c r="W30"/>
  <c r="AB28"/>
  <c r="AA28"/>
  <c r="AC28" s="1"/>
  <c r="S45"/>
  <c r="AC26"/>
  <c r="AD41" i="7"/>
  <c r="AC41"/>
  <c r="AD39"/>
  <c r="AC39"/>
  <c r="AD37"/>
  <c r="AC37"/>
  <c r="AD35"/>
  <c r="AI35"/>
  <c r="AC35"/>
  <c r="AD28"/>
  <c r="AC28"/>
  <c r="S46"/>
  <c r="T46"/>
  <c r="AB26"/>
  <c r="AA26"/>
  <c r="AA46" s="1"/>
  <c r="AD33"/>
  <c r="AC33"/>
  <c r="AD31"/>
  <c r="AC31"/>
  <c r="AH29"/>
  <c r="AG29"/>
  <c r="AD43"/>
  <c r="AC43"/>
  <c r="AD40"/>
  <c r="AC40"/>
  <c r="AD38"/>
  <c r="AC38"/>
  <c r="AD36"/>
  <c r="AC36"/>
  <c r="AI36" s="1"/>
  <c r="AD34"/>
  <c r="AC34"/>
  <c r="AD32"/>
  <c r="AC32"/>
  <c r="U26" i="4"/>
  <c r="Q45" s="1"/>
  <c r="V26"/>
  <c r="V46" s="1"/>
  <c r="W42"/>
  <c r="X42"/>
  <c r="W32"/>
  <c r="X32"/>
  <c r="W43"/>
  <c r="X43"/>
  <c r="W41"/>
  <c r="X41"/>
  <c r="W40"/>
  <c r="X40"/>
  <c r="W39"/>
  <c r="X39"/>
  <c r="W38"/>
  <c r="X38"/>
  <c r="W37"/>
  <c r="X37"/>
  <c r="W36"/>
  <c r="AC36" s="1"/>
  <c r="X36"/>
  <c r="AC35"/>
  <c r="W35"/>
  <c r="X35"/>
  <c r="W34"/>
  <c r="X34"/>
  <c r="W33"/>
  <c r="X33"/>
  <c r="W31"/>
  <c r="X31"/>
  <c r="W28"/>
  <c r="X28"/>
  <c r="P9" i="3"/>
  <c r="Q9" s="1"/>
  <c r="O20"/>
  <c r="AB27" i="6"/>
  <c r="AI27" s="1"/>
  <c r="Y29"/>
  <c r="AI37" i="3"/>
  <c r="AI36"/>
  <c r="U41" i="2"/>
  <c r="V41"/>
  <c r="U39"/>
  <c r="V39"/>
  <c r="U37"/>
  <c r="V37"/>
  <c r="U35"/>
  <c r="V35"/>
  <c r="U33"/>
  <c r="V33"/>
  <c r="U31"/>
  <c r="V31"/>
  <c r="W31" s="1"/>
  <c r="X31" s="1"/>
  <c r="Y31" s="1"/>
  <c r="Z31" s="1"/>
  <c r="AA31" s="1"/>
  <c r="AB31" s="1"/>
  <c r="U29"/>
  <c r="V29"/>
  <c r="U27"/>
  <c r="V27"/>
  <c r="U42"/>
  <c r="V42"/>
  <c r="U40"/>
  <c r="V40"/>
  <c r="U38"/>
  <c r="V38"/>
  <c r="U36"/>
  <c r="V36"/>
  <c r="U34"/>
  <c r="V34"/>
  <c r="U32"/>
  <c r="V32"/>
  <c r="U28"/>
  <c r="V28"/>
  <c r="W28" s="1"/>
  <c r="X28" s="1"/>
  <c r="Y28" s="1"/>
  <c r="Z28" s="1"/>
  <c r="AA28" s="1"/>
  <c r="AB28" s="1"/>
  <c r="W44"/>
  <c r="X44"/>
  <c r="M18" i="1"/>
  <c r="M44"/>
  <c r="R15"/>
  <c r="M77" i="13"/>
  <c r="N63"/>
  <c r="S51"/>
  <c r="R74"/>
  <c r="R73"/>
  <c r="R64"/>
  <c r="R66"/>
  <c r="W37"/>
  <c r="X37"/>
  <c r="W33"/>
  <c r="X33"/>
  <c r="R9"/>
  <c r="T51"/>
  <c r="U31"/>
  <c r="U51" s="1"/>
  <c r="V31"/>
  <c r="W48"/>
  <c r="X48"/>
  <c r="W47"/>
  <c r="X47"/>
  <c r="W46"/>
  <c r="X46"/>
  <c r="W45"/>
  <c r="X45"/>
  <c r="W44"/>
  <c r="X44"/>
  <c r="W43"/>
  <c r="X43"/>
  <c r="W42"/>
  <c r="X42"/>
  <c r="W41"/>
  <c r="AC41" s="1"/>
  <c r="X41"/>
  <c r="AC40"/>
  <c r="W40"/>
  <c r="X40"/>
  <c r="W39"/>
  <c r="X39"/>
  <c r="W38"/>
  <c r="X38"/>
  <c r="W36"/>
  <c r="X36"/>
  <c r="W34"/>
  <c r="X34"/>
  <c r="AC32"/>
  <c r="U93"/>
  <c r="V93"/>
  <c r="U91"/>
  <c r="V91"/>
  <c r="U89"/>
  <c r="V89"/>
  <c r="W89" s="1"/>
  <c r="X89" s="1"/>
  <c r="Y89" s="1"/>
  <c r="Z89" s="1"/>
  <c r="AA89" s="1"/>
  <c r="AB89" s="1"/>
  <c r="U94"/>
  <c r="V94"/>
  <c r="U92"/>
  <c r="V92"/>
  <c r="W92" s="1"/>
  <c r="X92" s="1"/>
  <c r="Y92" s="1"/>
  <c r="Z92" s="1"/>
  <c r="AA92" s="1"/>
  <c r="AB92" s="1"/>
  <c r="U90"/>
  <c r="V90"/>
  <c r="U88"/>
  <c r="U108" s="1"/>
  <c r="V88"/>
  <c r="W105"/>
  <c r="X105"/>
  <c r="W104"/>
  <c r="X104"/>
  <c r="W103"/>
  <c r="X103"/>
  <c r="W102"/>
  <c r="X102"/>
  <c r="W101"/>
  <c r="X101"/>
  <c r="W100"/>
  <c r="X100"/>
  <c r="W98"/>
  <c r="AC98" s="1"/>
  <c r="X98"/>
  <c r="W97"/>
  <c r="X97"/>
  <c r="W96"/>
  <c r="X96"/>
  <c r="W95"/>
  <c r="X95"/>
  <c r="W99"/>
  <c r="X99"/>
  <c r="AC99" s="1"/>
  <c r="R17"/>
  <c r="R16"/>
  <c r="R7"/>
  <c r="N6"/>
  <c r="R17" i="10"/>
  <c r="O20"/>
  <c r="P6"/>
  <c r="R9"/>
  <c r="N20"/>
  <c r="R9" i="9"/>
  <c r="R16"/>
  <c r="R17"/>
  <c r="O6"/>
  <c r="N20"/>
  <c r="R7"/>
  <c r="M20"/>
  <c r="R9" i="8"/>
  <c r="O6"/>
  <c r="N20"/>
  <c r="R17"/>
  <c r="M20"/>
  <c r="M20" i="7"/>
  <c r="R17"/>
  <c r="R7"/>
  <c r="O6"/>
  <c r="N20"/>
  <c r="R16"/>
  <c r="R9"/>
  <c r="S16" i="6"/>
  <c r="R6"/>
  <c r="R20" s="1"/>
  <c r="Q20"/>
  <c r="O20"/>
  <c r="P20"/>
  <c r="S17"/>
  <c r="P7" i="4"/>
  <c r="Q7" s="1"/>
  <c r="R16" i="3"/>
  <c r="P6"/>
  <c r="P20" s="1"/>
  <c r="R31" i="1"/>
  <c r="Q41"/>
  <c r="R41" s="1"/>
  <c r="R40"/>
  <c r="N30"/>
  <c r="N44" s="1"/>
  <c r="J16"/>
  <c r="I25" i="15" l="1"/>
  <c r="F77" i="4"/>
  <c r="AJ77"/>
  <c r="AJ80" s="1"/>
  <c r="AK77"/>
  <c r="AH80"/>
  <c r="G52"/>
  <c r="F73"/>
  <c r="H75"/>
  <c r="AV75"/>
  <c r="AN127" i="7"/>
  <c r="AN161" s="1"/>
  <c r="AP127"/>
  <c r="AO127"/>
  <c r="AO161" s="1"/>
  <c r="AM161"/>
  <c r="G205" i="13"/>
  <c r="AI78" i="9"/>
  <c r="V108" i="13"/>
  <c r="AP87" i="7"/>
  <c r="AN87"/>
  <c r="AN118" s="1"/>
  <c r="AM118"/>
  <c r="AO87"/>
  <c r="AO118" s="1"/>
  <c r="F26" i="14"/>
  <c r="AB26"/>
  <c r="F25"/>
  <c r="Z25"/>
  <c r="F23"/>
  <c r="Z23"/>
  <c r="F24"/>
  <c r="Z24"/>
  <c r="F21"/>
  <c r="AB21"/>
  <c r="AE5"/>
  <c r="AD5"/>
  <c r="AD8"/>
  <c r="AE22"/>
  <c r="AD22"/>
  <c r="AD6"/>
  <c r="AS120" i="6"/>
  <c r="H85"/>
  <c r="AZ85"/>
  <c r="AC28" i="2"/>
  <c r="Q7"/>
  <c r="Q20" s="1"/>
  <c r="H116" i="6"/>
  <c r="AX116"/>
  <c r="AW116"/>
  <c r="AZ116"/>
  <c r="AY116"/>
  <c r="AK136" i="13"/>
  <c r="X41" i="6"/>
  <c r="T13" i="2"/>
  <c r="AT120" i="6"/>
  <c r="H115"/>
  <c r="AX115"/>
  <c r="AW115"/>
  <c r="AZ115"/>
  <c r="AY115"/>
  <c r="V47" i="2"/>
  <c r="AU120" i="6"/>
  <c r="R7" i="4"/>
  <c r="H86" i="6"/>
  <c r="AX86"/>
  <c r="AZ86"/>
  <c r="Y34"/>
  <c r="Y36"/>
  <c r="Z36" s="1"/>
  <c r="X40"/>
  <c r="Y37"/>
  <c r="Z37" s="1"/>
  <c r="T19"/>
  <c r="X39"/>
  <c r="AT73"/>
  <c r="F73"/>
  <c r="AU73"/>
  <c r="AS73"/>
  <c r="X33"/>
  <c r="X38"/>
  <c r="AV83"/>
  <c r="G189" i="13"/>
  <c r="V216" s="1"/>
  <c r="N236"/>
  <c r="S224"/>
  <c r="K238"/>
  <c r="U232"/>
  <c r="AE89"/>
  <c r="AE33"/>
  <c r="AO115" i="1"/>
  <c r="N20" i="4"/>
  <c r="T9" s="1"/>
  <c r="O9"/>
  <c r="S216" i="13"/>
  <c r="J243"/>
  <c r="B245" s="1"/>
  <c r="K243" s="1"/>
  <c r="L243" s="1"/>
  <c r="M236"/>
  <c r="O236"/>
  <c r="U216"/>
  <c r="H185"/>
  <c r="X212"/>
  <c r="V212"/>
  <c r="W212"/>
  <c r="F186"/>
  <c r="R213"/>
  <c r="P213"/>
  <c r="Q213"/>
  <c r="H193"/>
  <c r="X220"/>
  <c r="V220"/>
  <c r="W220"/>
  <c r="F194"/>
  <c r="R221"/>
  <c r="P221"/>
  <c r="Q221"/>
  <c r="F195"/>
  <c r="Q222"/>
  <c r="R222"/>
  <c r="P222"/>
  <c r="H197"/>
  <c r="X224"/>
  <c r="V224"/>
  <c r="W224"/>
  <c r="F198"/>
  <c r="R225"/>
  <c r="P225"/>
  <c r="Q225"/>
  <c r="F199"/>
  <c r="Q226"/>
  <c r="R226"/>
  <c r="P226"/>
  <c r="F187"/>
  <c r="Q214"/>
  <c r="R214"/>
  <c r="P214"/>
  <c r="H201"/>
  <c r="X228"/>
  <c r="V228"/>
  <c r="W228"/>
  <c r="F202"/>
  <c r="R229"/>
  <c r="P229"/>
  <c r="Q229"/>
  <c r="F203"/>
  <c r="Q230"/>
  <c r="R230"/>
  <c r="P230"/>
  <c r="H189"/>
  <c r="X216"/>
  <c r="W216"/>
  <c r="F190"/>
  <c r="R217"/>
  <c r="P217"/>
  <c r="Q217"/>
  <c r="F191"/>
  <c r="Q218"/>
  <c r="R218"/>
  <c r="P218"/>
  <c r="H205"/>
  <c r="X232"/>
  <c r="V232"/>
  <c r="W232"/>
  <c r="F206"/>
  <c r="R233"/>
  <c r="P233"/>
  <c r="Q233"/>
  <c r="F207"/>
  <c r="Q234"/>
  <c r="R234"/>
  <c r="P234"/>
  <c r="X35" i="6"/>
  <c r="AJ78" i="9"/>
  <c r="AV55" i="3"/>
  <c r="AP54" i="7"/>
  <c r="AP79" s="1"/>
  <c r="AN54"/>
  <c r="AN79" s="1"/>
  <c r="AO54"/>
  <c r="AO79" s="1"/>
  <c r="AI29"/>
  <c r="AC89" i="13"/>
  <c r="AB120"/>
  <c r="AC120" s="1"/>
  <c r="AD120" s="1"/>
  <c r="Z102" i="1"/>
  <c r="AO139" i="13"/>
  <c r="AC118"/>
  <c r="AD118" s="1"/>
  <c r="AE118" s="1"/>
  <c r="AG118" s="1"/>
  <c r="AH118" s="1"/>
  <c r="AI118" s="1"/>
  <c r="AJ118" s="1"/>
  <c r="Z29" i="9"/>
  <c r="Y29"/>
  <c r="AK80" i="4"/>
  <c r="R9" i="3"/>
  <c r="AF118" i="13"/>
  <c r="AM126"/>
  <c r="AN126" s="1"/>
  <c r="AK126"/>
  <c r="AL126"/>
  <c r="AM128"/>
  <c r="AN128" s="1"/>
  <c r="AK128"/>
  <c r="AL128"/>
  <c r="AM132"/>
  <c r="AN132" s="1"/>
  <c r="AK132"/>
  <c r="AL132"/>
  <c r="AL121"/>
  <c r="AM121"/>
  <c r="AN121" s="1"/>
  <c r="AK121"/>
  <c r="AL123"/>
  <c r="AM123"/>
  <c r="AN123" s="1"/>
  <c r="AK123"/>
  <c r="AL127"/>
  <c r="AM127"/>
  <c r="AN127" s="1"/>
  <c r="AK127"/>
  <c r="AL131"/>
  <c r="AM131"/>
  <c r="AN131" s="1"/>
  <c r="AK131"/>
  <c r="AF122"/>
  <c r="AE122"/>
  <c r="AG122" s="1"/>
  <c r="AH122" s="1"/>
  <c r="AI122" s="1"/>
  <c r="AJ122" s="1"/>
  <c r="AM117"/>
  <c r="AN117" s="1"/>
  <c r="AK117"/>
  <c r="AL117"/>
  <c r="AM124"/>
  <c r="AN124" s="1"/>
  <c r="AK124"/>
  <c r="AL124"/>
  <c r="AM130"/>
  <c r="AN130" s="1"/>
  <c r="AK130"/>
  <c r="AL130"/>
  <c r="AL119"/>
  <c r="AO119" s="1"/>
  <c r="AM119"/>
  <c r="AN119" s="1"/>
  <c r="AK119"/>
  <c r="AL125"/>
  <c r="AM125"/>
  <c r="AN125" s="1"/>
  <c r="AK125"/>
  <c r="AL129"/>
  <c r="AM129"/>
  <c r="AN129" s="1"/>
  <c r="AK129"/>
  <c r="AB98" i="1"/>
  <c r="F98"/>
  <c r="F90"/>
  <c r="F97"/>
  <c r="F89"/>
  <c r="F82"/>
  <c r="AC82"/>
  <c r="AB82"/>
  <c r="AC92"/>
  <c r="F92"/>
  <c r="F84"/>
  <c r="F95"/>
  <c r="F87"/>
  <c r="F94"/>
  <c r="F86"/>
  <c r="F93"/>
  <c r="AB85"/>
  <c r="F85"/>
  <c r="F96"/>
  <c r="F88"/>
  <c r="AC99"/>
  <c r="AB99"/>
  <c r="F99"/>
  <c r="AB91"/>
  <c r="F91"/>
  <c r="AB83"/>
  <c r="F83"/>
  <c r="AL139"/>
  <c r="F152"/>
  <c r="G152" s="1"/>
  <c r="H152" s="1"/>
  <c r="AM139"/>
  <c r="AQ150"/>
  <c r="AO150"/>
  <c r="AP150"/>
  <c r="AK176"/>
  <c r="AQ55" i="2"/>
  <c r="AO55"/>
  <c r="AO56"/>
  <c r="AI80"/>
  <c r="AR80"/>
  <c r="AP80"/>
  <c r="AS77"/>
  <c r="AQ77"/>
  <c r="AO77"/>
  <c r="AU77"/>
  <c r="AM57"/>
  <c r="AM80" s="1"/>
  <c r="AK80"/>
  <c r="AM51" i="4"/>
  <c r="F53"/>
  <c r="F54"/>
  <c r="AQ51"/>
  <c r="AO51"/>
  <c r="G77"/>
  <c r="AQ52" i="9"/>
  <c r="AO52"/>
  <c r="AP52"/>
  <c r="AO53"/>
  <c r="AQ53"/>
  <c r="AM55"/>
  <c r="AK78"/>
  <c r="AO54"/>
  <c r="AL75"/>
  <c r="AM75"/>
  <c r="AO53" i="10"/>
  <c r="AL74"/>
  <c r="AL77" s="1"/>
  <c r="AM74"/>
  <c r="AQ51"/>
  <c r="AO51"/>
  <c r="AP51"/>
  <c r="AO52"/>
  <c r="AQ52"/>
  <c r="AM54"/>
  <c r="AK77"/>
  <c r="AI77"/>
  <c r="AI76" i="8"/>
  <c r="AO53"/>
  <c r="AQ53"/>
  <c r="G53"/>
  <c r="AT73"/>
  <c r="AR73"/>
  <c r="AP73"/>
  <c r="AS73"/>
  <c r="AQ73"/>
  <c r="AO73"/>
  <c r="G73"/>
  <c r="H73" s="1"/>
  <c r="AU73" s="1"/>
  <c r="H52"/>
  <c r="AS52"/>
  <c r="AM50"/>
  <c r="AN50"/>
  <c r="AN76" s="1"/>
  <c r="AL50"/>
  <c r="AL76" s="1"/>
  <c r="F50"/>
  <c r="AM51"/>
  <c r="F51"/>
  <c r="AK76"/>
  <c r="AV52"/>
  <c r="AR77" i="6"/>
  <c r="AP77"/>
  <c r="AU54"/>
  <c r="AW54"/>
  <c r="AV74"/>
  <c r="AW74"/>
  <c r="AU74"/>
  <c r="AY53"/>
  <c r="BB53" s="1"/>
  <c r="AS51"/>
  <c r="AT51"/>
  <c r="AU77" s="1"/>
  <c r="AR51"/>
  <c r="AS77" s="1"/>
  <c r="AS52"/>
  <c r="AI111" i="3"/>
  <c r="AO88"/>
  <c r="AQ88"/>
  <c r="G88"/>
  <c r="AP108"/>
  <c r="AQ108"/>
  <c r="AO108"/>
  <c r="H87"/>
  <c r="AS87"/>
  <c r="AM85"/>
  <c r="AN85"/>
  <c r="AN111" s="1"/>
  <c r="AL85"/>
  <c r="AL111" s="1"/>
  <c r="F85"/>
  <c r="AM86"/>
  <c r="F86"/>
  <c r="AK111"/>
  <c r="AV87"/>
  <c r="AI81"/>
  <c r="AQ56"/>
  <c r="AO56"/>
  <c r="AO57"/>
  <c r="AM58"/>
  <c r="AK81"/>
  <c r="AP78"/>
  <c r="AP81" s="1"/>
  <c r="AQ78"/>
  <c r="AO78"/>
  <c r="AK178" i="13"/>
  <c r="AI178"/>
  <c r="AQ155"/>
  <c r="AO155"/>
  <c r="AM174"/>
  <c r="AQ153"/>
  <c r="AO153"/>
  <c r="AS154"/>
  <c r="AV154" s="1"/>
  <c r="AL175"/>
  <c r="AL178" s="1"/>
  <c r="AM175"/>
  <c r="AQ151" i="1"/>
  <c r="AO151"/>
  <c r="G151"/>
  <c r="AS152"/>
  <c r="AV152" s="1"/>
  <c r="AL173"/>
  <c r="AL176" s="1"/>
  <c r="F173"/>
  <c r="AM173"/>
  <c r="AI176"/>
  <c r="AQ153"/>
  <c r="G153"/>
  <c r="AO153"/>
  <c r="G172"/>
  <c r="AM172"/>
  <c r="AP135"/>
  <c r="G135"/>
  <c r="AO135"/>
  <c r="AQ135"/>
  <c r="H115"/>
  <c r="AU115" s="1"/>
  <c r="AS115"/>
  <c r="AP112"/>
  <c r="AP139" s="1"/>
  <c r="G112"/>
  <c r="AO112"/>
  <c r="AQ112"/>
  <c r="AO134"/>
  <c r="H134"/>
  <c r="AQ134"/>
  <c r="AQ113"/>
  <c r="G113"/>
  <c r="AO113"/>
  <c r="U73"/>
  <c r="AA102"/>
  <c r="AC54"/>
  <c r="AI91"/>
  <c r="AI92"/>
  <c r="Y63"/>
  <c r="Z63"/>
  <c r="AC64"/>
  <c r="Y64"/>
  <c r="Z64"/>
  <c r="Y65"/>
  <c r="AC65" s="1"/>
  <c r="Z65"/>
  <c r="Y66"/>
  <c r="Z66"/>
  <c r="Y67"/>
  <c r="Z67"/>
  <c r="Y68"/>
  <c r="Z68"/>
  <c r="Y69"/>
  <c r="Z69"/>
  <c r="Y70"/>
  <c r="Z70"/>
  <c r="W56"/>
  <c r="X56"/>
  <c r="W58"/>
  <c r="X58"/>
  <c r="W60"/>
  <c r="X60"/>
  <c r="W55"/>
  <c r="X55"/>
  <c r="AC62"/>
  <c r="W62"/>
  <c r="X62"/>
  <c r="V73"/>
  <c r="W53"/>
  <c r="X53"/>
  <c r="W59"/>
  <c r="X59"/>
  <c r="W61"/>
  <c r="X61"/>
  <c r="AO129" i="13"/>
  <c r="Z143"/>
  <c r="AC143"/>
  <c r="AA143"/>
  <c r="AO128"/>
  <c r="AO138"/>
  <c r="Y35" i="6"/>
  <c r="AA35" s="1"/>
  <c r="W46"/>
  <c r="X46"/>
  <c r="X28"/>
  <c r="Y28"/>
  <c r="Z31"/>
  <c r="AA31"/>
  <c r="AJ26"/>
  <c r="Z43"/>
  <c r="AA43"/>
  <c r="Z40"/>
  <c r="AA40"/>
  <c r="Z38"/>
  <c r="AJ38" s="1"/>
  <c r="AA38"/>
  <c r="AA36"/>
  <c r="Z34"/>
  <c r="AA34"/>
  <c r="Z41"/>
  <c r="AA41"/>
  <c r="Z39"/>
  <c r="AA39"/>
  <c r="Z33"/>
  <c r="AA33"/>
  <c r="X32"/>
  <c r="Y32"/>
  <c r="Z32" i="10"/>
  <c r="Y32"/>
  <c r="Z34"/>
  <c r="Y34"/>
  <c r="Z36"/>
  <c r="Y36"/>
  <c r="Z38"/>
  <c r="Y38"/>
  <c r="AC38" s="1"/>
  <c r="Z40"/>
  <c r="Y40"/>
  <c r="Z43"/>
  <c r="Y43"/>
  <c r="Z35"/>
  <c r="Y35"/>
  <c r="Z37"/>
  <c r="AC37"/>
  <c r="Y37"/>
  <c r="Z39"/>
  <c r="Y39"/>
  <c r="Z41"/>
  <c r="Y41"/>
  <c r="V46"/>
  <c r="X26"/>
  <c r="W26"/>
  <c r="W46" s="1"/>
  <c r="Z28"/>
  <c r="AA28" s="1"/>
  <c r="AB28" s="1"/>
  <c r="AC28" s="1"/>
  <c r="Y28"/>
  <c r="Z29"/>
  <c r="Y29"/>
  <c r="Z31"/>
  <c r="Y31"/>
  <c r="Z33"/>
  <c r="Y33"/>
  <c r="Z35" i="9"/>
  <c r="Y35"/>
  <c r="Z37"/>
  <c r="AC37"/>
  <c r="Y37"/>
  <c r="Z39"/>
  <c r="Y39"/>
  <c r="Z41"/>
  <c r="Y41"/>
  <c r="Z32"/>
  <c r="Y32"/>
  <c r="Z34"/>
  <c r="Y34"/>
  <c r="Z36"/>
  <c r="Y36"/>
  <c r="Z38"/>
  <c r="Y38"/>
  <c r="AC38" s="1"/>
  <c r="Z40"/>
  <c r="Y40"/>
  <c r="Z43"/>
  <c r="Y43"/>
  <c r="Z31"/>
  <c r="Y31"/>
  <c r="Z33"/>
  <c r="Y33"/>
  <c r="V46"/>
  <c r="X26"/>
  <c r="W26"/>
  <c r="Z28"/>
  <c r="AA28" s="1"/>
  <c r="AB28" s="1"/>
  <c r="AC28" s="1"/>
  <c r="Y28"/>
  <c r="Z30" i="8"/>
  <c r="Y30"/>
  <c r="Z32"/>
  <c r="Y32"/>
  <c r="Z31"/>
  <c r="Y31"/>
  <c r="Z33"/>
  <c r="Y33"/>
  <c r="Z35"/>
  <c r="Y35"/>
  <c r="Z37"/>
  <c r="Y37"/>
  <c r="AC37" s="1"/>
  <c r="Z39"/>
  <c r="Y39"/>
  <c r="Z42"/>
  <c r="Y42"/>
  <c r="V45"/>
  <c r="X25"/>
  <c r="W25"/>
  <c r="W45" s="1"/>
  <c r="Z34"/>
  <c r="Y34"/>
  <c r="Z36"/>
  <c r="AC36"/>
  <c r="Y36"/>
  <c r="Z38"/>
  <c r="Y38"/>
  <c r="Z40"/>
  <c r="Y40"/>
  <c r="Z27"/>
  <c r="AA27" s="1"/>
  <c r="AB27" s="1"/>
  <c r="AC27" s="1"/>
  <c r="Y27"/>
  <c r="AF35" i="7"/>
  <c r="AE35"/>
  <c r="AF37"/>
  <c r="AI37"/>
  <c r="AE37"/>
  <c r="AF39"/>
  <c r="AE39"/>
  <c r="AF41"/>
  <c r="AE41"/>
  <c r="AF32"/>
  <c r="AE32"/>
  <c r="AF34"/>
  <c r="AE34"/>
  <c r="AF36"/>
  <c r="AE36"/>
  <c r="AF38"/>
  <c r="AE38"/>
  <c r="AI38" s="1"/>
  <c r="AF40"/>
  <c r="AE40"/>
  <c r="AF43"/>
  <c r="AE43"/>
  <c r="AF31"/>
  <c r="AE31"/>
  <c r="AF33"/>
  <c r="AE33"/>
  <c r="AB46"/>
  <c r="AD26"/>
  <c r="AC26"/>
  <c r="AF28"/>
  <c r="AG28" s="1"/>
  <c r="AH28" s="1"/>
  <c r="AI28" s="1"/>
  <c r="AE28"/>
  <c r="Y28" i="4"/>
  <c r="Z28"/>
  <c r="Y31"/>
  <c r="Z31"/>
  <c r="Y33"/>
  <c r="Z33"/>
  <c r="Y34"/>
  <c r="Z34"/>
  <c r="Y35"/>
  <c r="Z35"/>
  <c r="Y36"/>
  <c r="Z36"/>
  <c r="AC37"/>
  <c r="Y37"/>
  <c r="Z37"/>
  <c r="Y38"/>
  <c r="AC38" s="1"/>
  <c r="Z38"/>
  <c r="Y39"/>
  <c r="Z39"/>
  <c r="Y40"/>
  <c r="Z40"/>
  <c r="Y41"/>
  <c r="Z41"/>
  <c r="Y43"/>
  <c r="Z43"/>
  <c r="Y32"/>
  <c r="Z32"/>
  <c r="Y42"/>
  <c r="Z42"/>
  <c r="W26"/>
  <c r="X26"/>
  <c r="X46" s="1"/>
  <c r="AJ27" i="6"/>
  <c r="Z29"/>
  <c r="AI38" i="3"/>
  <c r="AI39"/>
  <c r="AI29"/>
  <c r="Y44" i="2"/>
  <c r="Z44"/>
  <c r="W32"/>
  <c r="X32"/>
  <c r="W34"/>
  <c r="X34"/>
  <c r="W42"/>
  <c r="X42"/>
  <c r="W27"/>
  <c r="X27"/>
  <c r="W33"/>
  <c r="X33"/>
  <c r="W35"/>
  <c r="X35"/>
  <c r="W37"/>
  <c r="X37"/>
  <c r="W39"/>
  <c r="X39"/>
  <c r="W41"/>
  <c r="X41"/>
  <c r="AC36"/>
  <c r="W36"/>
  <c r="X36"/>
  <c r="W38"/>
  <c r="X38"/>
  <c r="AC38" s="1"/>
  <c r="W40"/>
  <c r="X40"/>
  <c r="W29"/>
  <c r="X29"/>
  <c r="N18" i="1"/>
  <c r="V4" s="1"/>
  <c r="N77" i="13"/>
  <c r="T65" s="1"/>
  <c r="O63"/>
  <c r="Y34"/>
  <c r="Z34"/>
  <c r="Y36"/>
  <c r="Z36"/>
  <c r="Y38"/>
  <c r="Z38"/>
  <c r="Y39"/>
  <c r="Z39"/>
  <c r="Y40"/>
  <c r="Z40"/>
  <c r="Y41"/>
  <c r="Z41"/>
  <c r="AC42"/>
  <c r="Y42"/>
  <c r="Z42"/>
  <c r="Y43"/>
  <c r="AC43" s="1"/>
  <c r="Z43"/>
  <c r="Y44"/>
  <c r="Z44"/>
  <c r="Y45"/>
  <c r="Z45"/>
  <c r="Y46"/>
  <c r="Z46"/>
  <c r="Y47"/>
  <c r="Z47"/>
  <c r="Y48"/>
  <c r="Z48"/>
  <c r="V51"/>
  <c r="W31"/>
  <c r="X31"/>
  <c r="Y33"/>
  <c r="Z33"/>
  <c r="AA33" s="1"/>
  <c r="AB33" s="1"/>
  <c r="AC33" s="1"/>
  <c r="Y37"/>
  <c r="Z37"/>
  <c r="Y99"/>
  <c r="Z99"/>
  <c r="Y95"/>
  <c r="Z95"/>
  <c r="Y96"/>
  <c r="Z96"/>
  <c r="Y97"/>
  <c r="Z97"/>
  <c r="W90"/>
  <c r="X90"/>
  <c r="W91"/>
  <c r="X91"/>
  <c r="W93"/>
  <c r="X93"/>
  <c r="Y98"/>
  <c r="Z98"/>
  <c r="Y100"/>
  <c r="AC100" s="1"/>
  <c r="Z100"/>
  <c r="Y101"/>
  <c r="Z101"/>
  <c r="AC101" s="1"/>
  <c r="Y102"/>
  <c r="Z102"/>
  <c r="Y103"/>
  <c r="Z103"/>
  <c r="Y104"/>
  <c r="Z104"/>
  <c r="Y105"/>
  <c r="Z105"/>
  <c r="W88"/>
  <c r="W108" s="1"/>
  <c r="X88"/>
  <c r="W94"/>
  <c r="X94"/>
  <c r="N20"/>
  <c r="O6"/>
  <c r="Q6" i="10"/>
  <c r="P20"/>
  <c r="O20" i="9"/>
  <c r="P6"/>
  <c r="O20" i="8"/>
  <c r="P6"/>
  <c r="O20" i="7"/>
  <c r="P6"/>
  <c r="S20" i="6"/>
  <c r="S6"/>
  <c r="S18" s="1"/>
  <c r="S19" s="1"/>
  <c r="Q6" i="3"/>
  <c r="R6" s="1"/>
  <c r="R18" s="1"/>
  <c r="O30" i="1"/>
  <c r="O44" s="1"/>
  <c r="H26" i="15" l="1"/>
  <c r="I26" s="1"/>
  <c r="H27" s="1"/>
  <c r="I27" s="1"/>
  <c r="H28" s="1"/>
  <c r="I28" s="1"/>
  <c r="H29" s="1"/>
  <c r="J26"/>
  <c r="H77" i="4"/>
  <c r="AN77"/>
  <c r="AN80" s="1"/>
  <c r="AO77"/>
  <c r="AL77"/>
  <c r="AL80" s="1"/>
  <c r="AM77"/>
  <c r="H52"/>
  <c r="G53"/>
  <c r="G73"/>
  <c r="AQ127" i="7"/>
  <c r="AQ161" s="1"/>
  <c r="AP161"/>
  <c r="AS127"/>
  <c r="AR127"/>
  <c r="AR161" s="1"/>
  <c r="AW120" i="6"/>
  <c r="Z29" i="14"/>
  <c r="AP118" i="7"/>
  <c r="AR87"/>
  <c r="AR118" s="1"/>
  <c r="AS87"/>
  <c r="AQ87"/>
  <c r="AQ118" s="1"/>
  <c r="AD26" i="14"/>
  <c r="G26"/>
  <c r="G24"/>
  <c r="AD24"/>
  <c r="AA24"/>
  <c r="AE24"/>
  <c r="AE29" s="1"/>
  <c r="G23"/>
  <c r="AE23"/>
  <c r="AD23"/>
  <c r="AA23"/>
  <c r="G25"/>
  <c r="AE25"/>
  <c r="AD25"/>
  <c r="AA25"/>
  <c r="G21"/>
  <c r="AD21"/>
  <c r="AD29" s="1"/>
  <c r="AG22"/>
  <c r="AF22"/>
  <c r="AF6"/>
  <c r="AF8"/>
  <c r="AG5"/>
  <c r="AF5"/>
  <c r="I86" i="6"/>
  <c r="BD86"/>
  <c r="BB86"/>
  <c r="R20" i="2"/>
  <c r="R7"/>
  <c r="R18" s="1"/>
  <c r="R19" s="1"/>
  <c r="AX120" i="6"/>
  <c r="I85"/>
  <c r="BH85" s="1"/>
  <c r="BD85"/>
  <c r="BI85" s="1"/>
  <c r="AM80" i="4"/>
  <c r="I116" i="6"/>
  <c r="BB116"/>
  <c r="BA116"/>
  <c r="BD116"/>
  <c r="BC116"/>
  <c r="AV120"/>
  <c r="I115"/>
  <c r="BB115"/>
  <c r="BA115"/>
  <c r="BD115"/>
  <c r="BC115"/>
  <c r="AA37"/>
  <c r="Y46"/>
  <c r="Z35"/>
  <c r="AJ37"/>
  <c r="G73"/>
  <c r="AX73"/>
  <c r="AV73"/>
  <c r="AW73"/>
  <c r="AZ83"/>
  <c r="AZ120" s="1"/>
  <c r="AY83"/>
  <c r="AY120" s="1"/>
  <c r="BB83"/>
  <c r="BB120" s="1"/>
  <c r="P9" i="4"/>
  <c r="O20"/>
  <c r="T6" i="13"/>
  <c r="N238"/>
  <c r="AF120"/>
  <c r="AE120"/>
  <c r="AG120" s="1"/>
  <c r="AH120" s="1"/>
  <c r="Q236"/>
  <c r="R236"/>
  <c r="G207"/>
  <c r="T234"/>
  <c r="U234"/>
  <c r="S234"/>
  <c r="G206"/>
  <c r="U233"/>
  <c r="S233"/>
  <c r="T233"/>
  <c r="Z232"/>
  <c r="AA232"/>
  <c r="Y232"/>
  <c r="G191"/>
  <c r="T218"/>
  <c r="U218"/>
  <c r="S218"/>
  <c r="G190"/>
  <c r="U217"/>
  <c r="S217"/>
  <c r="T217"/>
  <c r="Z216"/>
  <c r="AA216"/>
  <c r="Y216"/>
  <c r="G203"/>
  <c r="T230"/>
  <c r="U230"/>
  <c r="S230"/>
  <c r="G202"/>
  <c r="U229"/>
  <c r="S229"/>
  <c r="T229"/>
  <c r="Z228"/>
  <c r="AA228"/>
  <c r="Y228"/>
  <c r="G187"/>
  <c r="T214"/>
  <c r="U214"/>
  <c r="S214"/>
  <c r="G199"/>
  <c r="T226"/>
  <c r="U226"/>
  <c r="S226"/>
  <c r="G198"/>
  <c r="U225"/>
  <c r="S225"/>
  <c r="T225"/>
  <c r="Z224"/>
  <c r="AA224"/>
  <c r="Y224"/>
  <c r="G195"/>
  <c r="T222"/>
  <c r="U222"/>
  <c r="S222"/>
  <c r="G194"/>
  <c r="U221"/>
  <c r="S221"/>
  <c r="T221"/>
  <c r="Z220"/>
  <c r="AA220"/>
  <c r="Y220"/>
  <c r="G186"/>
  <c r="U213"/>
  <c r="S213"/>
  <c r="T213"/>
  <c r="Z212"/>
  <c r="AA212"/>
  <c r="Y212"/>
  <c r="P236"/>
  <c r="AV73" i="8"/>
  <c r="AM77" i="10"/>
  <c r="AS54" i="7"/>
  <c r="AS79" s="1"/>
  <c r="AR54"/>
  <c r="AR79" s="1"/>
  <c r="AQ54"/>
  <c r="Q20" i="3"/>
  <c r="AA29" i="9"/>
  <c r="AB29"/>
  <c r="AB102" i="1"/>
  <c r="AO117" i="13"/>
  <c r="AI120"/>
  <c r="AJ120" s="1"/>
  <c r="AM122"/>
  <c r="AN122" s="1"/>
  <c r="AK122"/>
  <c r="AL122"/>
  <c r="AM118"/>
  <c r="AN118" s="1"/>
  <c r="AK118"/>
  <c r="AL118"/>
  <c r="AO140"/>
  <c r="G91" i="1"/>
  <c r="G88"/>
  <c r="AD85"/>
  <c r="G85"/>
  <c r="G86"/>
  <c r="G87"/>
  <c r="AD84"/>
  <c r="G84"/>
  <c r="G82"/>
  <c r="AD82"/>
  <c r="AE82"/>
  <c r="G97"/>
  <c r="AD98"/>
  <c r="G98"/>
  <c r="AD83"/>
  <c r="G83"/>
  <c r="AE99"/>
  <c r="AD99"/>
  <c r="G99"/>
  <c r="G96"/>
  <c r="AD93"/>
  <c r="AI93" s="1"/>
  <c r="G93"/>
  <c r="AE94"/>
  <c r="AI94" s="1"/>
  <c r="G94"/>
  <c r="G95"/>
  <c r="G92"/>
  <c r="G89"/>
  <c r="G90"/>
  <c r="AO139"/>
  <c r="AQ139"/>
  <c r="AS150"/>
  <c r="AT150"/>
  <c r="AR150"/>
  <c r="AV115"/>
  <c r="AV77" i="2"/>
  <c r="AQ57"/>
  <c r="AQ80" s="1"/>
  <c r="AO57"/>
  <c r="AO80" s="1"/>
  <c r="AS56"/>
  <c r="AV56" s="1"/>
  <c r="AU55"/>
  <c r="AS55"/>
  <c r="AV77" i="4"/>
  <c r="AT51"/>
  <c r="AR51"/>
  <c r="AR80" s="1"/>
  <c r="AU51"/>
  <c r="AS51"/>
  <c r="AQ80"/>
  <c r="G54"/>
  <c r="H53"/>
  <c r="AP80"/>
  <c r="AM78" i="9"/>
  <c r="AO55"/>
  <c r="AQ55"/>
  <c r="AS53"/>
  <c r="AU53"/>
  <c r="AL78"/>
  <c r="AT75"/>
  <c r="AR75"/>
  <c r="AP75"/>
  <c r="AP78" s="1"/>
  <c r="AS75"/>
  <c r="AQ75"/>
  <c r="AO75"/>
  <c r="AU75"/>
  <c r="AS54"/>
  <c r="AV54" s="1"/>
  <c r="AS52"/>
  <c r="AT52"/>
  <c r="AT78" s="1"/>
  <c r="AR52"/>
  <c r="AU52"/>
  <c r="AO54" i="10"/>
  <c r="AQ54"/>
  <c r="AQ77" s="1"/>
  <c r="AS52"/>
  <c r="AU52"/>
  <c r="AV52" s="1"/>
  <c r="AT74"/>
  <c r="AR74"/>
  <c r="AP74"/>
  <c r="AP77" s="1"/>
  <c r="AS74"/>
  <c r="AQ74"/>
  <c r="AO74"/>
  <c r="AO77" s="1"/>
  <c r="AU74"/>
  <c r="AS53"/>
  <c r="AV53" s="1"/>
  <c r="AS51"/>
  <c r="AT51"/>
  <c r="AT77" s="1"/>
  <c r="AR51"/>
  <c r="AU51"/>
  <c r="AO51" i="8"/>
  <c r="G51"/>
  <c r="AQ51"/>
  <c r="AQ50"/>
  <c r="AO50"/>
  <c r="AO76" s="1"/>
  <c r="G50"/>
  <c r="AP50"/>
  <c r="AP76" s="1"/>
  <c r="AS53"/>
  <c r="H53"/>
  <c r="AU53" s="1"/>
  <c r="AM76"/>
  <c r="BA74" i="6"/>
  <c r="AY54"/>
  <c r="BA54"/>
  <c r="AU52"/>
  <c r="AW52"/>
  <c r="AW51"/>
  <c r="AU51"/>
  <c r="AV51"/>
  <c r="AT77"/>
  <c r="AO86" i="3"/>
  <c r="G86"/>
  <c r="AQ86"/>
  <c r="AQ85"/>
  <c r="AO85"/>
  <c r="AO111" s="1"/>
  <c r="G85"/>
  <c r="AP85"/>
  <c r="AP111" s="1"/>
  <c r="AR108"/>
  <c r="AU108"/>
  <c r="AS88"/>
  <c r="H88"/>
  <c r="AU88" s="1"/>
  <c r="AM111"/>
  <c r="AR78"/>
  <c r="AU78"/>
  <c r="AQ58"/>
  <c r="AQ81" s="1"/>
  <c r="AO58"/>
  <c r="AO81" s="1"/>
  <c r="AS57"/>
  <c r="AV57" s="1"/>
  <c r="AU56"/>
  <c r="AS56"/>
  <c r="AM81"/>
  <c r="AM178" i="13"/>
  <c r="AP175"/>
  <c r="AP178" s="1"/>
  <c r="AQ175"/>
  <c r="AO175"/>
  <c r="AU153"/>
  <c r="AS153"/>
  <c r="AO174"/>
  <c r="AQ174"/>
  <c r="AS155"/>
  <c r="AU155"/>
  <c r="AP173" i="1"/>
  <c r="AP176" s="1"/>
  <c r="AQ173"/>
  <c r="AO173"/>
  <c r="G173"/>
  <c r="H151"/>
  <c r="AU151" s="1"/>
  <c r="AS151"/>
  <c r="AO172"/>
  <c r="AO176" s="1"/>
  <c r="AQ172"/>
  <c r="H172"/>
  <c r="AS153"/>
  <c r="H153"/>
  <c r="AU153" s="1"/>
  <c r="AM176"/>
  <c r="H113"/>
  <c r="AU113" s="1"/>
  <c r="AS113"/>
  <c r="H135"/>
  <c r="AU135" s="1"/>
  <c r="AR135"/>
  <c r="AS135" s="1"/>
  <c r="AT135" s="1"/>
  <c r="AS134"/>
  <c r="AU134"/>
  <c r="H112"/>
  <c r="AU112" s="1"/>
  <c r="AR112"/>
  <c r="AR139" s="1"/>
  <c r="AT112"/>
  <c r="AS112"/>
  <c r="AC102"/>
  <c r="Y61"/>
  <c r="Z61"/>
  <c r="Y59"/>
  <c r="Z59"/>
  <c r="X73"/>
  <c r="Y53"/>
  <c r="Y73" s="1"/>
  <c r="Z53"/>
  <c r="Y55"/>
  <c r="Z55"/>
  <c r="AA55" s="1"/>
  <c r="AB55" s="1"/>
  <c r="AC55" s="1"/>
  <c r="Y60"/>
  <c r="Z60"/>
  <c r="Y58"/>
  <c r="Z58"/>
  <c r="Y56"/>
  <c r="Z56"/>
  <c r="AA70"/>
  <c r="AB70"/>
  <c r="AA69"/>
  <c r="AB69"/>
  <c r="AC69" s="1"/>
  <c r="AA68"/>
  <c r="AB68"/>
  <c r="AC68" s="1"/>
  <c r="AA67"/>
  <c r="AC67" s="1"/>
  <c r="AB67"/>
  <c r="AC66"/>
  <c r="AA66"/>
  <c r="AB66"/>
  <c r="AA65"/>
  <c r="AB65"/>
  <c r="AA64"/>
  <c r="AB64"/>
  <c r="W73"/>
  <c r="Y62"/>
  <c r="Z62"/>
  <c r="AA63"/>
  <c r="AB63"/>
  <c r="AO137" i="13"/>
  <c r="AO136"/>
  <c r="AO135"/>
  <c r="AO133"/>
  <c r="AO130"/>
  <c r="AB143"/>
  <c r="AO131"/>
  <c r="AD143"/>
  <c r="X108"/>
  <c r="Z28" i="6"/>
  <c r="AA28"/>
  <c r="AB28" s="1"/>
  <c r="AI28" s="1"/>
  <c r="AJ28" s="1"/>
  <c r="AI43"/>
  <c r="AB43"/>
  <c r="AB31"/>
  <c r="AI31"/>
  <c r="AB35"/>
  <c r="AI35"/>
  <c r="AB37"/>
  <c r="AI37"/>
  <c r="AB39"/>
  <c r="AI39"/>
  <c r="AJ39"/>
  <c r="AB41"/>
  <c r="AI41"/>
  <c r="AJ41" s="1"/>
  <c r="AB34"/>
  <c r="AI34"/>
  <c r="AB36"/>
  <c r="AI36"/>
  <c r="AB38"/>
  <c r="AI38"/>
  <c r="AB40"/>
  <c r="AJ40" s="1"/>
  <c r="AI40"/>
  <c r="AB33"/>
  <c r="AI33"/>
  <c r="Z32"/>
  <c r="AA32"/>
  <c r="AB33" i="10"/>
  <c r="AA33"/>
  <c r="AB31"/>
  <c r="AA31"/>
  <c r="AB29"/>
  <c r="AA29"/>
  <c r="AB41"/>
  <c r="AC41" s="1"/>
  <c r="AA41"/>
  <c r="AB39"/>
  <c r="AC39"/>
  <c r="AA39"/>
  <c r="X46"/>
  <c r="Z26"/>
  <c r="Y26"/>
  <c r="Y46" s="1"/>
  <c r="AB37"/>
  <c r="AA37"/>
  <c r="AB35"/>
  <c r="AA35"/>
  <c r="AB43"/>
  <c r="AA43"/>
  <c r="AB40"/>
  <c r="AA40"/>
  <c r="AC40" s="1"/>
  <c r="AB38"/>
  <c r="AA38"/>
  <c r="AB36"/>
  <c r="AA36"/>
  <c r="AB34"/>
  <c r="AA34"/>
  <c r="AB32"/>
  <c r="AA32"/>
  <c r="W46" i="9"/>
  <c r="AB33"/>
  <c r="AA33"/>
  <c r="AB31"/>
  <c r="AA31"/>
  <c r="AB43"/>
  <c r="AA43"/>
  <c r="AB40"/>
  <c r="AA40"/>
  <c r="AC40" s="1"/>
  <c r="AB38"/>
  <c r="AA38"/>
  <c r="AB36"/>
  <c r="AA36"/>
  <c r="AB34"/>
  <c r="AA34"/>
  <c r="AB32"/>
  <c r="AA32"/>
  <c r="AB37"/>
  <c r="AA37"/>
  <c r="AB35"/>
  <c r="AA35"/>
  <c r="X46"/>
  <c r="Z26"/>
  <c r="Y26"/>
  <c r="Y46" s="1"/>
  <c r="AB41"/>
  <c r="AC41" s="1"/>
  <c r="AA41"/>
  <c r="AB39"/>
  <c r="AC39"/>
  <c r="AA39"/>
  <c r="AB36" i="8"/>
  <c r="AA36"/>
  <c r="AB34"/>
  <c r="AA34"/>
  <c r="X45"/>
  <c r="Z25"/>
  <c r="Y25"/>
  <c r="AB40"/>
  <c r="AC40" s="1"/>
  <c r="AA40"/>
  <c r="AB38"/>
  <c r="AC38"/>
  <c r="AA38"/>
  <c r="AB42"/>
  <c r="AA42"/>
  <c r="AB39"/>
  <c r="AA39"/>
  <c r="AC39" s="1"/>
  <c r="AB37"/>
  <c r="AA37"/>
  <c r="AB35"/>
  <c r="AA35"/>
  <c r="AB33"/>
  <c r="AA33"/>
  <c r="AB31"/>
  <c r="AA31"/>
  <c r="AB32"/>
  <c r="AA32"/>
  <c r="AB30"/>
  <c r="AA30"/>
  <c r="AC46" i="7"/>
  <c r="AH33"/>
  <c r="AG33"/>
  <c r="AH31"/>
  <c r="AG31"/>
  <c r="AH43"/>
  <c r="AG43"/>
  <c r="AH40"/>
  <c r="AG40"/>
  <c r="AI40" s="1"/>
  <c r="AH38"/>
  <c r="AG38"/>
  <c r="AH36"/>
  <c r="AG36"/>
  <c r="AH34"/>
  <c r="AG34"/>
  <c r="AH32"/>
  <c r="AG32"/>
  <c r="AH37"/>
  <c r="AG37"/>
  <c r="AH35"/>
  <c r="AG35"/>
  <c r="AD46"/>
  <c r="AF26"/>
  <c r="AE26"/>
  <c r="AE46" s="1"/>
  <c r="AH41"/>
  <c r="AI41" s="1"/>
  <c r="AG41"/>
  <c r="AH39"/>
  <c r="AI39"/>
  <c r="AG39"/>
  <c r="X47" i="2"/>
  <c r="Y26" i="4"/>
  <c r="Z26"/>
  <c r="Z46" s="1"/>
  <c r="AA36"/>
  <c r="AB36"/>
  <c r="AA42"/>
  <c r="AB42"/>
  <c r="AC42" s="1"/>
  <c r="AA32"/>
  <c r="AB32"/>
  <c r="AA43"/>
  <c r="AB43"/>
  <c r="AC43" s="1"/>
  <c r="AA41"/>
  <c r="AB41"/>
  <c r="AC41" s="1"/>
  <c r="AA40"/>
  <c r="AC40" s="1"/>
  <c r="AB40"/>
  <c r="AC39"/>
  <c r="AA39"/>
  <c r="AB39"/>
  <c r="AA38"/>
  <c r="AB38"/>
  <c r="AA37"/>
  <c r="AB37"/>
  <c r="AA35"/>
  <c r="AB35"/>
  <c r="AA34"/>
  <c r="AB34"/>
  <c r="AA33"/>
  <c r="AB33"/>
  <c r="AA31"/>
  <c r="AB31"/>
  <c r="AA28"/>
  <c r="AB28" s="1"/>
  <c r="AC28" s="1"/>
  <c r="Z46" i="6"/>
  <c r="AA29"/>
  <c r="AI41" i="3"/>
  <c r="AI42"/>
  <c r="AI40"/>
  <c r="Y42" i="2"/>
  <c r="Z42"/>
  <c r="Y34"/>
  <c r="Z34"/>
  <c r="Y32"/>
  <c r="Z32"/>
  <c r="AA44"/>
  <c r="AB44"/>
  <c r="AC44" s="1"/>
  <c r="Y29"/>
  <c r="Z29"/>
  <c r="Y40"/>
  <c r="Z40"/>
  <c r="Y38"/>
  <c r="Z38"/>
  <c r="Y36"/>
  <c r="Z36"/>
  <c r="Y41"/>
  <c r="Z41"/>
  <c r="Y39"/>
  <c r="Z39"/>
  <c r="Y37"/>
  <c r="Z37"/>
  <c r="Y35"/>
  <c r="Z35"/>
  <c r="Y33"/>
  <c r="Z33"/>
  <c r="Y27"/>
  <c r="Z27"/>
  <c r="Z47" s="1"/>
  <c r="O18" i="1"/>
  <c r="O77" i="13"/>
  <c r="P63"/>
  <c r="X51"/>
  <c r="Y31"/>
  <c r="Y51" s="1"/>
  <c r="Z31"/>
  <c r="AA41"/>
  <c r="AB41"/>
  <c r="AA40"/>
  <c r="AB40"/>
  <c r="AA39"/>
  <c r="AB39"/>
  <c r="AA38"/>
  <c r="AB38"/>
  <c r="AA36"/>
  <c r="AB36"/>
  <c r="AA34"/>
  <c r="AB34"/>
  <c r="AC34" s="1"/>
  <c r="AA37"/>
  <c r="AB37"/>
  <c r="W51"/>
  <c r="AE34" s="1"/>
  <c r="AA48"/>
  <c r="AB48"/>
  <c r="AA47"/>
  <c r="AB47"/>
  <c r="AC47" s="1"/>
  <c r="AA46"/>
  <c r="AB46"/>
  <c r="AC46" s="1"/>
  <c r="AA45"/>
  <c r="AC45" s="1"/>
  <c r="AB45"/>
  <c r="AC44"/>
  <c r="AA44"/>
  <c r="AB44"/>
  <c r="AA43"/>
  <c r="AB43"/>
  <c r="AA42"/>
  <c r="AB42"/>
  <c r="AA105"/>
  <c r="AB105"/>
  <c r="AA104"/>
  <c r="AB104"/>
  <c r="AC104" s="1"/>
  <c r="AA103"/>
  <c r="AB103"/>
  <c r="AC103" s="1"/>
  <c r="AA102"/>
  <c r="AC102" s="1"/>
  <c r="AB102"/>
  <c r="AA101"/>
  <c r="AB101"/>
  <c r="AA100"/>
  <c r="AB100"/>
  <c r="AA98"/>
  <c r="AB98"/>
  <c r="Y93"/>
  <c r="Z93"/>
  <c r="Y91"/>
  <c r="Z91"/>
  <c r="Y90"/>
  <c r="Z90"/>
  <c r="AA90" s="1"/>
  <c r="AB90" s="1"/>
  <c r="AC90" s="1"/>
  <c r="AA97"/>
  <c r="AB97"/>
  <c r="AA96"/>
  <c r="AB96"/>
  <c r="AA95"/>
  <c r="AB95"/>
  <c r="AA99"/>
  <c r="AB99"/>
  <c r="Y94"/>
  <c r="Z94"/>
  <c r="Y88"/>
  <c r="Y108" s="1"/>
  <c r="Z88"/>
  <c r="Z108" s="1"/>
  <c r="O20"/>
  <c r="P6"/>
  <c r="Q20" i="10"/>
  <c r="R20" s="1"/>
  <c r="R6"/>
  <c r="R18" s="1"/>
  <c r="R19" s="1"/>
  <c r="Q6" i="9"/>
  <c r="P20"/>
  <c r="Q6" i="8"/>
  <c r="Q20" s="1"/>
  <c r="P20"/>
  <c r="Q6" i="7"/>
  <c r="Q20" s="1"/>
  <c r="P20"/>
  <c r="R20" i="3"/>
  <c r="R19"/>
  <c r="P30" i="1"/>
  <c r="P44" s="1"/>
  <c r="J27" i="15" l="1"/>
  <c r="J28"/>
  <c r="J29"/>
  <c r="AO80" i="4"/>
  <c r="AT80"/>
  <c r="AV53"/>
  <c r="H73"/>
  <c r="AV73"/>
  <c r="R22" i="13"/>
  <c r="AE46" i="2"/>
  <c r="AS161" i="7"/>
  <c r="AT127"/>
  <c r="AC29" i="10"/>
  <c r="AW77" i="6"/>
  <c r="BC120"/>
  <c r="BA120"/>
  <c r="AT87" i="7"/>
  <c r="AS118"/>
  <c r="AF26" i="14"/>
  <c r="H26"/>
  <c r="AH26" s="1"/>
  <c r="AA29"/>
  <c r="H25"/>
  <c r="AG25"/>
  <c r="AB25"/>
  <c r="AF25"/>
  <c r="H23"/>
  <c r="AG23"/>
  <c r="AG29" s="1"/>
  <c r="AB23"/>
  <c r="AF23"/>
  <c r="H24"/>
  <c r="AF24"/>
  <c r="AG24"/>
  <c r="AB24"/>
  <c r="H21"/>
  <c r="AH21" s="1"/>
  <c r="AG21"/>
  <c r="AF21"/>
  <c r="AH22"/>
  <c r="AH5"/>
  <c r="AI5" s="1"/>
  <c r="AH8"/>
  <c r="AH6"/>
  <c r="AI8"/>
  <c r="AI6"/>
  <c r="AI22"/>
  <c r="BF116" i="6"/>
  <c r="BE116"/>
  <c r="BH116"/>
  <c r="BG116"/>
  <c r="AO118" i="13"/>
  <c r="BI83" i="6"/>
  <c r="BF115"/>
  <c r="BE115"/>
  <c r="BH115"/>
  <c r="BG115"/>
  <c r="BG120" s="1"/>
  <c r="BF86"/>
  <c r="BF120" s="1"/>
  <c r="BH86"/>
  <c r="BI86" s="1"/>
  <c r="BI116"/>
  <c r="BD120"/>
  <c r="H73"/>
  <c r="AY73"/>
  <c r="AZ73"/>
  <c r="BA73"/>
  <c r="AD102" i="1"/>
  <c r="P20" i="4"/>
  <c r="T13" s="1"/>
  <c r="Q9"/>
  <c r="S236" i="13"/>
  <c r="AQ178"/>
  <c r="Q238"/>
  <c r="H194"/>
  <c r="W221"/>
  <c r="X221"/>
  <c r="V221"/>
  <c r="H195"/>
  <c r="X222"/>
  <c r="V222"/>
  <c r="W222"/>
  <c r="H202"/>
  <c r="W229"/>
  <c r="X229"/>
  <c r="V229"/>
  <c r="H203"/>
  <c r="X230"/>
  <c r="V230"/>
  <c r="W230"/>
  <c r="H206"/>
  <c r="W233"/>
  <c r="X233"/>
  <c r="V233"/>
  <c r="H207"/>
  <c r="X234"/>
  <c r="V234"/>
  <c r="W234"/>
  <c r="AC105"/>
  <c r="AO178"/>
  <c r="T236"/>
  <c r="U236"/>
  <c r="H186"/>
  <c r="W213"/>
  <c r="X213"/>
  <c r="V213"/>
  <c r="H198"/>
  <c r="W225"/>
  <c r="X225"/>
  <c r="V225"/>
  <c r="H199"/>
  <c r="X226"/>
  <c r="V226"/>
  <c r="W226"/>
  <c r="H187"/>
  <c r="X214"/>
  <c r="V214"/>
  <c r="W214"/>
  <c r="H190"/>
  <c r="W217"/>
  <c r="X217"/>
  <c r="V217"/>
  <c r="H191"/>
  <c r="X218"/>
  <c r="V218"/>
  <c r="W218"/>
  <c r="AV155"/>
  <c r="AV53" i="8"/>
  <c r="AC29" i="9"/>
  <c r="AT54" i="7"/>
  <c r="AT79" s="1"/>
  <c r="AQ79"/>
  <c r="R20" i="8"/>
  <c r="AC42"/>
  <c r="AV88" i="3"/>
  <c r="AC43" i="9"/>
  <c r="AQ176" i="1"/>
  <c r="AV108" i="3"/>
  <c r="AV74" i="10"/>
  <c r="AV77" i="6"/>
  <c r="AI44" i="3"/>
  <c r="AC43" i="10"/>
  <c r="AV153" i="13"/>
  <c r="AM120"/>
  <c r="AN120" s="1"/>
  <c r="AN143" s="1"/>
  <c r="AL120"/>
  <c r="AK120"/>
  <c r="AF143"/>
  <c r="H90" i="1"/>
  <c r="H92"/>
  <c r="H94"/>
  <c r="AG96"/>
  <c r="AI96" s="1"/>
  <c r="H96"/>
  <c r="AF83"/>
  <c r="H83"/>
  <c r="AH83" s="1"/>
  <c r="H97"/>
  <c r="AH97" s="1"/>
  <c r="AI97" s="1"/>
  <c r="H84"/>
  <c r="AH84" s="1"/>
  <c r="AI84" s="1"/>
  <c r="H86"/>
  <c r="H88"/>
  <c r="H89"/>
  <c r="AF95"/>
  <c r="AI95" s="1"/>
  <c r="H95"/>
  <c r="H93"/>
  <c r="AF99"/>
  <c r="AG99"/>
  <c r="H99"/>
  <c r="AH99" s="1"/>
  <c r="AF98"/>
  <c r="AG98"/>
  <c r="H98"/>
  <c r="AH98" s="1"/>
  <c r="H82"/>
  <c r="AH82" s="1"/>
  <c r="AG82"/>
  <c r="AF82"/>
  <c r="H87"/>
  <c r="AF85"/>
  <c r="H85"/>
  <c r="AH85" s="1"/>
  <c r="H91"/>
  <c r="AS139"/>
  <c r="AV134"/>
  <c r="AV113"/>
  <c r="AV153"/>
  <c r="AV150"/>
  <c r="AT139"/>
  <c r="AV112"/>
  <c r="AV135"/>
  <c r="AV55" i="2"/>
  <c r="AS57"/>
  <c r="AS80" s="1"/>
  <c r="AU57"/>
  <c r="AV51" i="4"/>
  <c r="AV52"/>
  <c r="AS80"/>
  <c r="H54"/>
  <c r="AQ78" i="9"/>
  <c r="AO78"/>
  <c r="AV75"/>
  <c r="AR78"/>
  <c r="AV52"/>
  <c r="AS55"/>
  <c r="AS78" s="1"/>
  <c r="AU55"/>
  <c r="AU78" s="1"/>
  <c r="AV53"/>
  <c r="AR77" i="10"/>
  <c r="AS54"/>
  <c r="AS77" s="1"/>
  <c r="AU54"/>
  <c r="AU77" s="1"/>
  <c r="AV51"/>
  <c r="AI43" i="7"/>
  <c r="AS50" i="8"/>
  <c r="AT50"/>
  <c r="AT76" s="1"/>
  <c r="AR50"/>
  <c r="AR76" s="1"/>
  <c r="H50"/>
  <c r="AU50" s="1"/>
  <c r="AS51"/>
  <c r="H51"/>
  <c r="AU51" s="1"/>
  <c r="AQ76"/>
  <c r="AY51" i="6"/>
  <c r="AZ51"/>
  <c r="AX51"/>
  <c r="AY77" s="1"/>
  <c r="BA51"/>
  <c r="AY52"/>
  <c r="BA52"/>
  <c r="AX77"/>
  <c r="BB54"/>
  <c r="BB74"/>
  <c r="AS85" i="3"/>
  <c r="AT85"/>
  <c r="AT111" s="1"/>
  <c r="AR85"/>
  <c r="AR111" s="1"/>
  <c r="H85"/>
  <c r="AU85" s="1"/>
  <c r="AS86"/>
  <c r="H86"/>
  <c r="AU86" s="1"/>
  <c r="AQ111"/>
  <c r="AT81"/>
  <c r="AR81"/>
  <c r="AV56"/>
  <c r="AS58"/>
  <c r="AU58"/>
  <c r="AS174" i="13"/>
  <c r="AU174"/>
  <c r="AR175"/>
  <c r="AU175"/>
  <c r="AV151" i="1"/>
  <c r="AR173"/>
  <c r="H173"/>
  <c r="AU173" s="1"/>
  <c r="AS172"/>
  <c r="AU172"/>
  <c r="AU139"/>
  <c r="AV141" s="1"/>
  <c r="E145" s="1"/>
  <c r="AI99"/>
  <c r="AE102"/>
  <c r="AF102"/>
  <c r="AC70"/>
  <c r="AI85"/>
  <c r="AA56"/>
  <c r="AB56"/>
  <c r="AC56" s="1"/>
  <c r="AA58"/>
  <c r="AB58"/>
  <c r="AA60"/>
  <c r="AB60"/>
  <c r="AA59"/>
  <c r="AB59"/>
  <c r="AA61"/>
  <c r="AB61"/>
  <c r="AA62"/>
  <c r="AB62"/>
  <c r="Z73"/>
  <c r="AA53"/>
  <c r="AE143" i="13"/>
  <c r="AO132"/>
  <c r="AJ43" i="6"/>
  <c r="AB32"/>
  <c r="AI32"/>
  <c r="Z46" i="10"/>
  <c r="AA26"/>
  <c r="Z46" i="9"/>
  <c r="AA26"/>
  <c r="Y45" i="8"/>
  <c r="Z45"/>
  <c r="AA25"/>
  <c r="AF46" i="7"/>
  <c r="AG26"/>
  <c r="AA29" i="2"/>
  <c r="AB29" s="1"/>
  <c r="AC29" s="1"/>
  <c r="AA26" i="4"/>
  <c r="AB26" s="1"/>
  <c r="AB46" s="1"/>
  <c r="AI30" i="3"/>
  <c r="AI45" s="1"/>
  <c r="AB29" i="6"/>
  <c r="AB46" s="1"/>
  <c r="AI29"/>
  <c r="AI46" s="1"/>
  <c r="AA46"/>
  <c r="AA27" i="2"/>
  <c r="AC40"/>
  <c r="AA40"/>
  <c r="AB40"/>
  <c r="AA33"/>
  <c r="AB33"/>
  <c r="AA35"/>
  <c r="AB35"/>
  <c r="AA37"/>
  <c r="AB37"/>
  <c r="AA39"/>
  <c r="AB39"/>
  <c r="AA41"/>
  <c r="AB41"/>
  <c r="AA36"/>
  <c r="AB36"/>
  <c r="AA38"/>
  <c r="AB38"/>
  <c r="AA32"/>
  <c r="AB32"/>
  <c r="AA34"/>
  <c r="AB34"/>
  <c r="AA42"/>
  <c r="AB42"/>
  <c r="AC42" s="1"/>
  <c r="Q18" i="1"/>
  <c r="P18"/>
  <c r="R4"/>
  <c r="R16" s="1"/>
  <c r="P77" i="13"/>
  <c r="T69" s="1"/>
  <c r="Q63"/>
  <c r="Z51"/>
  <c r="AA31"/>
  <c r="AC48"/>
  <c r="AA94"/>
  <c r="AB94"/>
  <c r="AA91"/>
  <c r="AB91"/>
  <c r="AC91" s="1"/>
  <c r="AA93"/>
  <c r="AB93"/>
  <c r="AA88"/>
  <c r="AA108" s="1"/>
  <c r="AE94" s="1"/>
  <c r="P20"/>
  <c r="T10" s="1"/>
  <c r="Q20" i="9"/>
  <c r="R20" s="1"/>
  <c r="R6"/>
  <c r="R18" s="1"/>
  <c r="R19" s="1"/>
  <c r="R6" i="8"/>
  <c r="R18" s="1"/>
  <c r="R19" s="1"/>
  <c r="R20" i="7"/>
  <c r="R6"/>
  <c r="R18" s="1"/>
  <c r="R19" s="1"/>
  <c r="Q30" i="1"/>
  <c r="Q44" s="1"/>
  <c r="I30" i="15" l="1"/>
  <c r="B25"/>
  <c r="B27" s="1"/>
  <c r="AV50" i="8"/>
  <c r="T238" i="13"/>
  <c r="BH120" i="6"/>
  <c r="BI115"/>
  <c r="AU127" i="7"/>
  <c r="AT161"/>
  <c r="AV51" i="8"/>
  <c r="BE120" i="6"/>
  <c r="BI120" s="1"/>
  <c r="AF29" i="14"/>
  <c r="AB29"/>
  <c r="AI26"/>
  <c r="AT118" i="7"/>
  <c r="AU118" s="1"/>
  <c r="AU87"/>
  <c r="AU116" s="1"/>
  <c r="AU117" s="1"/>
  <c r="AH24" i="14"/>
  <c r="AC24"/>
  <c r="AH23"/>
  <c r="AH29" s="1"/>
  <c r="AC23"/>
  <c r="AH25"/>
  <c r="AC25"/>
  <c r="AI21"/>
  <c r="AI98" i="1"/>
  <c r="BI118" i="6"/>
  <c r="BI119" s="1"/>
  <c r="BB51"/>
  <c r="BA77"/>
  <c r="BB73"/>
  <c r="R44" i="1"/>
  <c r="R46"/>
  <c r="E49" s="1"/>
  <c r="R20"/>
  <c r="E20" s="1"/>
  <c r="R17"/>
  <c r="Q20" i="4"/>
  <c r="R20" s="1"/>
  <c r="R9"/>
  <c r="R18" s="1"/>
  <c r="R19" s="1"/>
  <c r="Z218" i="13"/>
  <c r="AA218"/>
  <c r="Y218"/>
  <c r="AA217"/>
  <c r="Y217"/>
  <c r="Z217"/>
  <c r="Z214"/>
  <c r="AA214"/>
  <c r="Y214"/>
  <c r="Z226"/>
  <c r="Y226"/>
  <c r="AA226"/>
  <c r="AA225"/>
  <c r="Y225"/>
  <c r="Z225"/>
  <c r="AA213"/>
  <c r="Y213"/>
  <c r="Z213"/>
  <c r="Z234"/>
  <c r="Y234"/>
  <c r="AA234"/>
  <c r="AA233"/>
  <c r="Y233"/>
  <c r="Z233"/>
  <c r="Z230"/>
  <c r="Y230"/>
  <c r="AA230"/>
  <c r="AA229"/>
  <c r="Y229"/>
  <c r="Z229"/>
  <c r="Z222"/>
  <c r="Y222"/>
  <c r="AA222"/>
  <c r="AA221"/>
  <c r="Y221"/>
  <c r="Z221"/>
  <c r="AV175"/>
  <c r="AV176" s="1"/>
  <c r="AV177" s="1"/>
  <c r="AV174"/>
  <c r="AO120"/>
  <c r="AO141" s="1"/>
  <c r="X236"/>
  <c r="V236"/>
  <c r="W236"/>
  <c r="AU178"/>
  <c r="AU79" i="7"/>
  <c r="AV54" i="4"/>
  <c r="AV86" i="3"/>
  <c r="AU54" i="7"/>
  <c r="AU77" s="1"/>
  <c r="AU78" s="1"/>
  <c r="AV78" i="3"/>
  <c r="AS81"/>
  <c r="AH102" i="1"/>
  <c r="AC26" i="4"/>
  <c r="AC44" s="1"/>
  <c r="AC45" s="1"/>
  <c r="AV172" i="1"/>
  <c r="AI83"/>
  <c r="AV139"/>
  <c r="AV136"/>
  <c r="AV137" s="1"/>
  <c r="AV57" i="2"/>
  <c r="AV78" s="1"/>
  <c r="AV79" s="1"/>
  <c r="AU80"/>
  <c r="AV80" s="1"/>
  <c r="AC46" i="4"/>
  <c r="AU80"/>
  <c r="AV80" s="1"/>
  <c r="AV55" i="9"/>
  <c r="AV76" s="1"/>
  <c r="AV77" s="1"/>
  <c r="AV78"/>
  <c r="AV77" i="10"/>
  <c r="AV54"/>
  <c r="AV75" s="1"/>
  <c r="AV76" s="1"/>
  <c r="AV74" i="8"/>
  <c r="AV75" s="1"/>
  <c r="AS76"/>
  <c r="AU76"/>
  <c r="BB52" i="6"/>
  <c r="BC75" s="1"/>
  <c r="BC76" s="1"/>
  <c r="AZ77"/>
  <c r="BB77"/>
  <c r="AS111" i="3"/>
  <c r="AV85"/>
  <c r="AU111"/>
  <c r="AV58"/>
  <c r="AU81"/>
  <c r="AT178" i="13"/>
  <c r="AR178"/>
  <c r="AS173" i="1"/>
  <c r="AT173" s="1"/>
  <c r="AT176" s="1"/>
  <c r="AR176"/>
  <c r="AU176"/>
  <c r="R30"/>
  <c r="R42" s="1"/>
  <c r="R43" s="1"/>
  <c r="R18"/>
  <c r="AG102"/>
  <c r="AA73"/>
  <c r="AB53"/>
  <c r="AB73" s="1"/>
  <c r="AG143" i="13"/>
  <c r="AJ29" i="6"/>
  <c r="AJ44" s="1"/>
  <c r="AJ45" s="1"/>
  <c r="AJ46"/>
  <c r="AB26" i="10"/>
  <c r="AA46"/>
  <c r="AB26" i="9"/>
  <c r="AA46"/>
  <c r="AB25" i="8"/>
  <c r="AB45" s="1"/>
  <c r="AA45"/>
  <c r="AH26" i="7"/>
  <c r="AH46" s="1"/>
  <c r="AG46"/>
  <c r="AB27" i="2"/>
  <c r="Q77" i="13"/>
  <c r="R63"/>
  <c r="R75" s="1"/>
  <c r="R76" s="1"/>
  <c r="AA51"/>
  <c r="AE37" s="1"/>
  <c r="AB31"/>
  <c r="AB88"/>
  <c r="R6"/>
  <c r="R18" s="1"/>
  <c r="R19" s="1"/>
  <c r="B31" i="15" l="1"/>
  <c r="AV78" i="4"/>
  <c r="AV79" s="1"/>
  <c r="AV127" i="7"/>
  <c r="AU161"/>
  <c r="AC29" i="14"/>
  <c r="AI29" s="1"/>
  <c r="AI25"/>
  <c r="AI23"/>
  <c r="AI24"/>
  <c r="AC27" i="2"/>
  <c r="AB47"/>
  <c r="AC45" i="8"/>
  <c r="AC75" i="1"/>
  <c r="E77" s="1"/>
  <c r="AV111" i="3"/>
  <c r="R77" i="13"/>
  <c r="R79"/>
  <c r="E83" s="1"/>
  <c r="AV79" i="3"/>
  <c r="AV80" s="1"/>
  <c r="R20" i="13"/>
  <c r="E26"/>
  <c r="AI104" i="1"/>
  <c r="E108" s="1"/>
  <c r="Z236" i="13"/>
  <c r="AA236"/>
  <c r="W238"/>
  <c r="Y236"/>
  <c r="AC25" i="8"/>
  <c r="AC43" s="1"/>
  <c r="AC44" s="1"/>
  <c r="AV109" i="3"/>
  <c r="AV110" s="1"/>
  <c r="AV81"/>
  <c r="AC47" i="2"/>
  <c r="AI47" i="3"/>
  <c r="AI46"/>
  <c r="AV76" i="8"/>
  <c r="AI102" i="1"/>
  <c r="AV173"/>
  <c r="AV174" s="1"/>
  <c r="AV175" s="1"/>
  <c r="AC73"/>
  <c r="BC77" i="6"/>
  <c r="AS178" i="13"/>
  <c r="AV178" s="1"/>
  <c r="AS176" i="1"/>
  <c r="AV176" s="1"/>
  <c r="AI82"/>
  <c r="AI100" s="1"/>
  <c r="AI101" s="1"/>
  <c r="AC53"/>
  <c r="AC71" s="1"/>
  <c r="AC72" s="1"/>
  <c r="AH143" i="13"/>
  <c r="AC88"/>
  <c r="AC106" s="1"/>
  <c r="AC107" s="1"/>
  <c r="AB108"/>
  <c r="AI46" i="7"/>
  <c r="AB46" i="10"/>
  <c r="AC46" s="1"/>
  <c r="AC26"/>
  <c r="AC44" s="1"/>
  <c r="AC45" s="1"/>
  <c r="AB46" i="9"/>
  <c r="AC46" s="1"/>
  <c r="AC26"/>
  <c r="AC44" s="1"/>
  <c r="AC45" s="1"/>
  <c r="AI26" i="7"/>
  <c r="AI44" s="1"/>
  <c r="AI45" s="1"/>
  <c r="AB51" i="13"/>
  <c r="AC31"/>
  <c r="AC49" s="1"/>
  <c r="AC50" s="1"/>
  <c r="AW127" i="7" l="1"/>
  <c r="AV161"/>
  <c r="AI27" i="14"/>
  <c r="AI28" s="1"/>
  <c r="AV178" i="1"/>
  <c r="E182" s="1"/>
  <c r="AC51" i="13"/>
  <c r="AC53"/>
  <c r="E56" s="1"/>
  <c r="AC108"/>
  <c r="AC110"/>
  <c r="E112" s="1"/>
  <c r="AC45" i="2"/>
  <c r="AC46" s="1"/>
  <c r="Z238" i="13"/>
  <c r="Q241" s="1"/>
  <c r="Q243" s="1"/>
  <c r="AI143"/>
  <c r="AW161" i="7" l="1"/>
  <c r="AX127"/>
  <c r="AJ143" i="13"/>
  <c r="AX161" i="7" l="1"/>
  <c r="AY127"/>
  <c r="AK143" i="13"/>
  <c r="AZ127" i="7" l="1"/>
  <c r="AY161"/>
  <c r="AL143" i="13"/>
  <c r="BA127" i="7" l="1"/>
  <c r="BA159" s="1"/>
  <c r="AZ161"/>
  <c r="BA161" s="1"/>
  <c r="AM143" i="13"/>
  <c r="AO143" l="1"/>
  <c r="AO145"/>
  <c r="E147" s="1"/>
  <c r="AO142"/>
</calcChain>
</file>

<file path=xl/sharedStrings.xml><?xml version="1.0" encoding="utf-8"?>
<sst xmlns="http://schemas.openxmlformats.org/spreadsheetml/2006/main" count="2589" uniqueCount="302">
  <si>
    <t>COM CK2076-1</t>
  </si>
  <si>
    <t>année 1</t>
  </si>
  <si>
    <t>année 2</t>
  </si>
  <si>
    <t>année 3</t>
  </si>
  <si>
    <t>année 4</t>
  </si>
  <si>
    <t>année 5</t>
  </si>
  <si>
    <t>année 6</t>
  </si>
  <si>
    <t>L07 à L11</t>
  </si>
  <si>
    <t>prix</t>
  </si>
  <si>
    <t>PV</t>
  </si>
  <si>
    <t>COM 10533574</t>
  </si>
  <si>
    <t>COM CK8076-2</t>
  </si>
  <si>
    <t>MO+DPL A1</t>
  </si>
  <si>
    <t>MO+DPL A2</t>
  </si>
  <si>
    <t>MO+DPL A3</t>
  </si>
  <si>
    <t>MO+DPL A4</t>
  </si>
  <si>
    <t>MO+DPL A5</t>
  </si>
  <si>
    <t>MO+DPL A6</t>
  </si>
  <si>
    <t>courroies</t>
  </si>
  <si>
    <t>recyclage</t>
  </si>
  <si>
    <t>evolution du prix 2%/an</t>
  </si>
  <si>
    <t>Total An 1</t>
  </si>
  <si>
    <t>Total An 2</t>
  </si>
  <si>
    <t>Total An 3</t>
  </si>
  <si>
    <t>Total An 4</t>
  </si>
  <si>
    <t>Total An 5</t>
  </si>
  <si>
    <t>Total An 6</t>
  </si>
  <si>
    <t>L15 à L22</t>
  </si>
  <si>
    <t>COM CK2100-1</t>
  </si>
  <si>
    <t>COM A10525274</t>
  </si>
  <si>
    <t>COM CK8100-2</t>
  </si>
  <si>
    <t>L07RS à L11RS</t>
  </si>
  <si>
    <t>com CK4076-335-RS</t>
  </si>
  <si>
    <t>COM SCWO4000-5</t>
  </si>
  <si>
    <t>L23 à L29</t>
  </si>
  <si>
    <t>COM CK4122-2</t>
  </si>
  <si>
    <t>com CK8122-1</t>
  </si>
  <si>
    <t>COM CK2140-1</t>
  </si>
  <si>
    <t>COM CK4140-1</t>
  </si>
  <si>
    <t>COM CK8140-2</t>
  </si>
  <si>
    <t>COM SCWO4000-20</t>
  </si>
  <si>
    <t>L23 à L29RS</t>
  </si>
  <si>
    <t>COM CK4122-2-RS</t>
  </si>
  <si>
    <t>COM CK8140-1</t>
  </si>
  <si>
    <t>L37-L45 RS</t>
  </si>
  <si>
    <t>COM CK4140-1-RS</t>
  </si>
  <si>
    <t>Total Année N</t>
  </si>
  <si>
    <t>COM CK2175-1</t>
  </si>
  <si>
    <t>com CK4175-2</t>
  </si>
  <si>
    <t>COM CK8175-1</t>
  </si>
  <si>
    <t>L55-L80</t>
  </si>
  <si>
    <t>L75 RS</t>
  </si>
  <si>
    <t>COM CK4175-2-RS</t>
  </si>
  <si>
    <t>L90-L132</t>
  </si>
  <si>
    <t>COM CK2230-1</t>
  </si>
  <si>
    <t>COM CK4230-1</t>
  </si>
  <si>
    <t>L90-L132 RS</t>
  </si>
  <si>
    <t>COM CK4230-1-RS</t>
  </si>
  <si>
    <t>COM CK8230-4</t>
  </si>
  <si>
    <t>Pour 2000h/AN</t>
  </si>
  <si>
    <t>Pour4000h/AN</t>
  </si>
  <si>
    <t>12 mois</t>
  </si>
  <si>
    <t>6 mois</t>
  </si>
  <si>
    <t>18 mois</t>
  </si>
  <si>
    <t>24 mois</t>
  </si>
  <si>
    <t>30 mois</t>
  </si>
  <si>
    <t>36 mois</t>
  </si>
  <si>
    <t>42 mois</t>
  </si>
  <si>
    <t>48 mois</t>
  </si>
  <si>
    <t>54 mois</t>
  </si>
  <si>
    <t>60 mois</t>
  </si>
  <si>
    <t>66 mois</t>
  </si>
  <si>
    <t>72 mois</t>
  </si>
  <si>
    <t>MO+DPL A7</t>
  </si>
  <si>
    <t>MO+DPL A8</t>
  </si>
  <si>
    <t>MO+DPL A9</t>
  </si>
  <si>
    <t>MO+DPL A10</t>
  </si>
  <si>
    <t>MO+DPL A11</t>
  </si>
  <si>
    <t>MO+DPL A12</t>
  </si>
  <si>
    <t>Total M6</t>
  </si>
  <si>
    <t>Total M12</t>
  </si>
  <si>
    <t>Total M18</t>
  </si>
  <si>
    <t>Total M24</t>
  </si>
  <si>
    <t>Total M30</t>
  </si>
  <si>
    <t>Total M36</t>
  </si>
  <si>
    <t>Total M42</t>
  </si>
  <si>
    <t>Total M48</t>
  </si>
  <si>
    <t>Total M54</t>
  </si>
  <si>
    <t>Total M60</t>
  </si>
  <si>
    <t>Total M66</t>
  </si>
  <si>
    <t>Total M72</t>
  </si>
  <si>
    <t>L15 à L22 RS</t>
  </si>
  <si>
    <t>1 année</t>
  </si>
  <si>
    <t>2 année</t>
  </si>
  <si>
    <t>3 année</t>
  </si>
  <si>
    <t>4 année</t>
  </si>
  <si>
    <t>5 année</t>
  </si>
  <si>
    <t>6 année</t>
  </si>
  <si>
    <t>1 Année</t>
  </si>
  <si>
    <t>2 Année</t>
  </si>
  <si>
    <t>3 Année</t>
  </si>
  <si>
    <t>4 Année</t>
  </si>
  <si>
    <t>5 Année</t>
  </si>
  <si>
    <t>6 Année</t>
  </si>
  <si>
    <t>L30-L50</t>
  </si>
  <si>
    <t>L23 à L29 RS</t>
  </si>
  <si>
    <t>4 mois</t>
  </si>
  <si>
    <t>8 mois</t>
  </si>
  <si>
    <t>16 mois</t>
  </si>
  <si>
    <t>20 mois</t>
  </si>
  <si>
    <t>28 mois</t>
  </si>
  <si>
    <t>32 mois</t>
  </si>
  <si>
    <t>40 mois</t>
  </si>
  <si>
    <t>44 mois</t>
  </si>
  <si>
    <t>52 mois</t>
  </si>
  <si>
    <t>56 mois</t>
  </si>
  <si>
    <t>64 mois</t>
  </si>
  <si>
    <t>68 mois</t>
  </si>
  <si>
    <t>MO+DPL A13</t>
  </si>
  <si>
    <t>MO+DPL A14</t>
  </si>
  <si>
    <t>MO+DPL A15</t>
  </si>
  <si>
    <t>MO+DPL A16</t>
  </si>
  <si>
    <t>MO+DPL A17</t>
  </si>
  <si>
    <t>MO+DPL A18</t>
  </si>
  <si>
    <t>Total M4</t>
  </si>
  <si>
    <t>Total M8</t>
  </si>
  <si>
    <t>Total M16</t>
  </si>
  <si>
    <t>Total M20</t>
  </si>
  <si>
    <t>Total M28</t>
  </si>
  <si>
    <t>Total M32</t>
  </si>
  <si>
    <t>Total M40</t>
  </si>
  <si>
    <t>Total M44</t>
  </si>
  <si>
    <t>Total M52</t>
  </si>
  <si>
    <t>Total M56</t>
  </si>
  <si>
    <t>Total M64</t>
  </si>
  <si>
    <t>Total M68</t>
  </si>
  <si>
    <t>Pour6000h/AN</t>
  </si>
  <si>
    <t>L07 à L11 RS</t>
  </si>
  <si>
    <t>prix2016</t>
  </si>
  <si>
    <t>prix2017</t>
  </si>
  <si>
    <t>prix2018</t>
  </si>
  <si>
    <t>prix2019</t>
  </si>
  <si>
    <t>prix2020</t>
  </si>
  <si>
    <t>prix2021</t>
  </si>
  <si>
    <t>prix2022</t>
  </si>
  <si>
    <t>L15RS à L22RS</t>
  </si>
  <si>
    <t>L30 à L50</t>
  </si>
  <si>
    <t>L30RS</t>
  </si>
  <si>
    <t>L37-L45RS</t>
  </si>
  <si>
    <t>L75RS</t>
  </si>
  <si>
    <t>L90-132RS</t>
  </si>
  <si>
    <t>L90-132</t>
  </si>
  <si>
    <t>L23-L29RS</t>
  </si>
  <si>
    <t>prix 2016</t>
  </si>
  <si>
    <t>prix 2017</t>
  </si>
  <si>
    <t>prix 2018</t>
  </si>
  <si>
    <t>prix 2019</t>
  </si>
  <si>
    <t>prix 2020</t>
  </si>
  <si>
    <t>prix 2021</t>
  </si>
  <si>
    <t>prix 2022</t>
  </si>
  <si>
    <t>com CK4100-252-RS</t>
  </si>
  <si>
    <t>L23-L29</t>
  </si>
  <si>
    <t>par maintenance</t>
  </si>
  <si>
    <t>FORMULE:  S=100*((1.02^15)-1)/(1.02-1)</t>
  </si>
  <si>
    <t>pourcentage aug</t>
  </si>
  <si>
    <t>années</t>
  </si>
  <si>
    <t>montant de la maintenance</t>
  </si>
  <si>
    <t>année2</t>
  </si>
  <si>
    <t>sur 6 année</t>
  </si>
  <si>
    <t>sur 3 ans</t>
  </si>
  <si>
    <t>2%/an</t>
  </si>
  <si>
    <t>par/inter</t>
  </si>
  <si>
    <t>Maintenace sur 3 ans (garantie 4 ans)</t>
  </si>
  <si>
    <t>Maintenace sur 5 ans (garantie 6 ans)</t>
  </si>
  <si>
    <t>11 Maintenances sur 5ans1/2 ans (garantie6 ans)</t>
  </si>
  <si>
    <t>5 Maintenances sur 2ans1/2 ans (garantie 3ans)</t>
  </si>
  <si>
    <t>3 Maintenances  (garantie 4 ans)</t>
  </si>
  <si>
    <t>5 Maintenances (garantie6 ans)</t>
  </si>
  <si>
    <t>Maintenace sur 5ans (garantie 6 ans)</t>
  </si>
  <si>
    <t>F2X035AO</t>
  </si>
  <si>
    <t>Pour8000h/AN</t>
  </si>
  <si>
    <t>MO+DPL A19</t>
  </si>
  <si>
    <t>MO+DPL A20</t>
  </si>
  <si>
    <t>MO+DPL A21</t>
  </si>
  <si>
    <t>MO+DPL A22</t>
  </si>
  <si>
    <t>MO+DPL A23</t>
  </si>
  <si>
    <t>MO+DPL A24</t>
  </si>
  <si>
    <t>3 mois</t>
  </si>
  <si>
    <t>9 mois</t>
  </si>
  <si>
    <t>15 mois</t>
  </si>
  <si>
    <t>21 mois</t>
  </si>
  <si>
    <t>27 mois</t>
  </si>
  <si>
    <t>33 mois</t>
  </si>
  <si>
    <t>39 mois</t>
  </si>
  <si>
    <t>45 mois</t>
  </si>
  <si>
    <t>51 mois</t>
  </si>
  <si>
    <t>57 mois</t>
  </si>
  <si>
    <t>63 mois</t>
  </si>
  <si>
    <t>69 mois</t>
  </si>
  <si>
    <t>Anderol 20L</t>
  </si>
  <si>
    <t>F2X035AA</t>
  </si>
  <si>
    <t>prix2023</t>
  </si>
  <si>
    <t>Sep de condensat</t>
  </si>
  <si>
    <t>ACC 100008854</t>
  </si>
  <si>
    <t>Total M3</t>
  </si>
  <si>
    <t>Total M9</t>
  </si>
  <si>
    <t>Total M15</t>
  </si>
  <si>
    <t>Total M21</t>
  </si>
  <si>
    <t>Total M27</t>
  </si>
  <si>
    <t>Total M33</t>
  </si>
  <si>
    <t>Total M39</t>
  </si>
  <si>
    <t>Total M45</t>
  </si>
  <si>
    <t>Total M51</t>
  </si>
  <si>
    <t>Total M57</t>
  </si>
  <si>
    <t>Total M63</t>
  </si>
  <si>
    <t>Total M69</t>
  </si>
  <si>
    <t>COM CK2140-2</t>
  </si>
  <si>
    <t>COM CK4140-2-RS</t>
  </si>
  <si>
    <t>evolution du prix %/an</t>
  </si>
  <si>
    <t>prix 2023</t>
  </si>
  <si>
    <t>prix 2024</t>
  </si>
  <si>
    <t>UNI_FGC46(8L)</t>
  </si>
  <si>
    <t>BEA 700</t>
  </si>
  <si>
    <t>F2X025AO</t>
  </si>
  <si>
    <t>F2X025AA</t>
  </si>
  <si>
    <t>% ?</t>
  </si>
  <si>
    <t>Inscrire le % dans la case Verte</t>
  </si>
  <si>
    <t>puro</t>
  </si>
  <si>
    <t>com CK4175-2-RS</t>
  </si>
  <si>
    <t>Pour10000h/AN</t>
  </si>
  <si>
    <t>2eme annee</t>
  </si>
  <si>
    <t>3eme année</t>
  </si>
  <si>
    <t>4eme année</t>
  </si>
  <si>
    <t>5eme annee</t>
  </si>
  <si>
    <t>Total M55</t>
  </si>
  <si>
    <t>Total M58</t>
  </si>
  <si>
    <t>6eme année</t>
  </si>
  <si>
    <t>Total M61</t>
  </si>
  <si>
    <t>Total M67</t>
  </si>
  <si>
    <t>Total M70</t>
  </si>
  <si>
    <t>COM CK4175-2-rs</t>
  </si>
  <si>
    <t>BEACART700RA</t>
  </si>
  <si>
    <t>BEACART700RB</t>
  </si>
  <si>
    <t>XVKT14CF</t>
  </si>
  <si>
    <t>xvkt14cf1</t>
  </si>
  <si>
    <t>piece captive</t>
  </si>
  <si>
    <t>XVKT 12</t>
  </si>
  <si>
    <t>prix2024</t>
  </si>
  <si>
    <t>prix2025</t>
  </si>
  <si>
    <t>BEA 700 RB</t>
  </si>
  <si>
    <t>Owa 12</t>
  </si>
  <si>
    <t>imprev</t>
  </si>
  <si>
    <t>COM SCWOBG2-20</t>
  </si>
  <si>
    <t>Bea 460 RA</t>
  </si>
  <si>
    <t>prix2026</t>
  </si>
  <si>
    <t>78 mois</t>
  </si>
  <si>
    <t>84 mois</t>
  </si>
  <si>
    <t>90 mois</t>
  </si>
  <si>
    <t>96 mois</t>
  </si>
  <si>
    <t>102 mois</t>
  </si>
  <si>
    <t>108 mois</t>
  </si>
  <si>
    <t>Total M 12</t>
  </si>
  <si>
    <t>Total M 6</t>
  </si>
  <si>
    <t>Total M 18</t>
  </si>
  <si>
    <t>Total M 24</t>
  </si>
  <si>
    <t>Total M 30</t>
  </si>
  <si>
    <t>Total M 36</t>
  </si>
  <si>
    <t>Total M 42</t>
  </si>
  <si>
    <t>Total M 48</t>
  </si>
  <si>
    <t>Total M 54</t>
  </si>
  <si>
    <t>Total M 60</t>
  </si>
  <si>
    <t>Total M 66</t>
  </si>
  <si>
    <t>Total M 72</t>
  </si>
  <si>
    <t>Total M 78</t>
  </si>
  <si>
    <t>Nbre de Maintenance /an</t>
  </si>
  <si>
    <t>Nbre d'années du contrat</t>
  </si>
  <si>
    <t xml:space="preserve">MO+DPL </t>
  </si>
  <si>
    <t>Coût annuel</t>
  </si>
  <si>
    <t>Courroies</t>
  </si>
  <si>
    <t>Tx Marge</t>
  </si>
  <si>
    <t xml:space="preserve">PRIX par maintenance </t>
  </si>
  <si>
    <t>Prix d'achat des Kits/Huile/MO</t>
  </si>
  <si>
    <t>Prix Vente</t>
  </si>
  <si>
    <t>Entrée Type Comp ===&gt;</t>
  </si>
  <si>
    <t>Entrer Marque ===&gt;</t>
  </si>
  <si>
    <t>Entrer Nombre d'Heure/an ===&gt;</t>
  </si>
  <si>
    <t>Entrer Nbre Année Contrat ===&gt;</t>
  </si>
  <si>
    <t>Entrer Nbre Maint===&gt;</t>
  </si>
  <si>
    <t>Entrer Nom CLIENT: ===&gt;</t>
  </si>
  <si>
    <t>Entrer taux annuel % forme "0,020"===&gt;</t>
  </si>
  <si>
    <t>RENNER</t>
  </si>
  <si>
    <t>2x10165</t>
  </si>
  <si>
    <t xml:space="preserve">huile </t>
  </si>
  <si>
    <t>5 litres</t>
  </si>
  <si>
    <t>o1408</t>
  </si>
  <si>
    <t>LESPAYSANNES</t>
  </si>
  <si>
    <t>RSDKBECN5,5</t>
  </si>
  <si>
    <t>cf006x</t>
  </si>
  <si>
    <t>cy08051x</t>
  </si>
  <si>
    <t>owamat 10</t>
  </si>
  <si>
    <t>xvkt10</t>
  </si>
  <si>
    <t>vanne thermo</t>
  </si>
</sst>
</file>

<file path=xl/styles.xml><?xml version="1.0" encoding="utf-8"?>
<styleSheet xmlns="http://schemas.openxmlformats.org/spreadsheetml/2006/main">
  <numFmts count="2">
    <numFmt numFmtId="164" formatCode="#,##0.00\ _€"/>
    <numFmt numFmtId="165" formatCode="0.000"/>
  </numFmts>
  <fonts count="10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02020"/>
      <name val="Arial"/>
      <family val="2"/>
    </font>
    <font>
      <u/>
      <sz val="11"/>
      <color theme="10"/>
      <name val="Calibri"/>
      <family val="2"/>
    </font>
    <font>
      <b/>
      <u/>
      <sz val="12"/>
      <color theme="1"/>
      <name val="Calibri"/>
      <family val="2"/>
      <scheme val="minor"/>
    </font>
    <font>
      <sz val="12"/>
      <color rgb="FF30303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1" fillId="0" borderId="0" xfId="0" applyFont="1"/>
    <xf numFmtId="2" fontId="0" fillId="0" borderId="0" xfId="0" applyNumberFormat="1"/>
    <xf numFmtId="2" fontId="0" fillId="5" borderId="0" xfId="0" applyNumberFormat="1" applyFill="1"/>
    <xf numFmtId="2" fontId="0" fillId="6" borderId="0" xfId="0" applyNumberFormat="1" applyFill="1"/>
    <xf numFmtId="2" fontId="0" fillId="3" borderId="0" xfId="0" applyNumberFormat="1" applyFill="1"/>
    <xf numFmtId="2" fontId="0" fillId="7" borderId="0" xfId="0" applyNumberFormat="1" applyFill="1"/>
    <xf numFmtId="9" fontId="2" fillId="2" borderId="0" xfId="0" applyNumberFormat="1" applyFont="1" applyFill="1"/>
    <xf numFmtId="9" fontId="0" fillId="2" borderId="0" xfId="0" applyNumberFormat="1" applyFill="1"/>
    <xf numFmtId="0" fontId="0" fillId="5" borderId="0" xfId="0" applyFill="1"/>
    <xf numFmtId="0" fontId="0" fillId="7" borderId="0" xfId="0" applyFill="1"/>
    <xf numFmtId="0" fontId="0" fillId="9" borderId="0" xfId="0" applyFill="1"/>
    <xf numFmtId="2" fontId="0" fillId="4" borderId="0" xfId="0" applyNumberFormat="1" applyFill="1"/>
    <xf numFmtId="2" fontId="0" fillId="4" borderId="1" xfId="0" applyNumberFormat="1" applyFill="1" applyBorder="1"/>
    <xf numFmtId="164" fontId="0" fillId="7" borderId="0" xfId="0" applyNumberFormat="1" applyFill="1"/>
    <xf numFmtId="2" fontId="0" fillId="9" borderId="0" xfId="0" applyNumberFormat="1" applyFill="1"/>
    <xf numFmtId="0" fontId="0" fillId="0" borderId="0" xfId="0" applyAlignment="1">
      <alignment horizontal="center"/>
    </xf>
    <xf numFmtId="2" fontId="0" fillId="8" borderId="0" xfId="0" applyNumberFormat="1" applyFill="1"/>
    <xf numFmtId="0" fontId="0" fillId="10" borderId="0" xfId="0" applyFill="1"/>
    <xf numFmtId="0" fontId="0" fillId="0" borderId="0" xfId="0"/>
    <xf numFmtId="0" fontId="0" fillId="0" borderId="0" xfId="0" applyAlignment="1">
      <alignment horizontal="center"/>
    </xf>
    <xf numFmtId="0" fontId="0" fillId="11" borderId="0" xfId="0" applyFill="1" applyAlignment="1">
      <alignment horizontal="centerContinuous"/>
    </xf>
    <xf numFmtId="0" fontId="1" fillId="11" borderId="0" xfId="0" applyFont="1" applyFill="1"/>
    <xf numFmtId="0" fontId="0" fillId="12" borderId="0" xfId="0" applyFill="1" applyAlignment="1">
      <alignment horizontal="centerContinuous"/>
    </xf>
    <xf numFmtId="0" fontId="1" fillId="12" borderId="0" xfId="0" applyFont="1" applyFill="1"/>
    <xf numFmtId="2" fontId="0" fillId="2" borderId="0" xfId="0" applyNumberFormat="1" applyFill="1"/>
    <xf numFmtId="0" fontId="1" fillId="13" borderId="0" xfId="0" applyFont="1" applyFill="1"/>
    <xf numFmtId="0" fontId="0" fillId="13" borderId="0" xfId="0" applyFill="1" applyAlignment="1">
      <alignment horizontal="center"/>
    </xf>
    <xf numFmtId="2" fontId="0" fillId="13" borderId="0" xfId="0" applyNumberFormat="1" applyFill="1" applyAlignment="1">
      <alignment horizontal="center"/>
    </xf>
    <xf numFmtId="10" fontId="0" fillId="13" borderId="0" xfId="0" applyNumberFormat="1" applyFill="1" applyAlignment="1">
      <alignment horizontal="center"/>
    </xf>
    <xf numFmtId="2" fontId="0" fillId="14" borderId="0" xfId="0" applyNumberFormat="1" applyFill="1"/>
    <xf numFmtId="2" fontId="0" fillId="15" borderId="0" xfId="0" applyNumberFormat="1" applyFill="1"/>
    <xf numFmtId="0" fontId="1" fillId="12" borderId="0" xfId="0" applyFont="1" applyFill="1" applyAlignment="1">
      <alignment horizontal="centerContinuous"/>
    </xf>
    <xf numFmtId="0" fontId="1" fillId="0" borderId="0" xfId="0" applyFont="1" applyAlignment="1">
      <alignment horizontal="center"/>
    </xf>
    <xf numFmtId="0" fontId="0" fillId="10" borderId="0" xfId="0" applyFill="1" applyAlignment="1">
      <alignment horizontal="center"/>
    </xf>
    <xf numFmtId="0" fontId="1" fillId="10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2" fontId="0" fillId="1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1" fillId="1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9" borderId="0" xfId="0" applyNumberFormat="1" applyFill="1" applyAlignment="1">
      <alignment horizontal="center"/>
    </xf>
    <xf numFmtId="2" fontId="0" fillId="10" borderId="0" xfId="0" applyNumberFormat="1" applyFill="1"/>
    <xf numFmtId="2" fontId="0" fillId="16" borderId="0" xfId="0" applyNumberFormat="1" applyFill="1"/>
    <xf numFmtId="0" fontId="3" fillId="0" borderId="0" xfId="0" applyFont="1"/>
    <xf numFmtId="0" fontId="0" fillId="17" borderId="0" xfId="0" applyFill="1"/>
    <xf numFmtId="2" fontId="0" fillId="7" borderId="0" xfId="0" applyNumberFormat="1" applyFont="1" applyFill="1"/>
    <xf numFmtId="0" fontId="0" fillId="18" borderId="0" xfId="0" applyFill="1"/>
    <xf numFmtId="0" fontId="4" fillId="0" borderId="0" xfId="0" applyFont="1"/>
    <xf numFmtId="0" fontId="0" fillId="0" borderId="0" xfId="0" applyFont="1"/>
    <xf numFmtId="0" fontId="0" fillId="17" borderId="0" xfId="0" applyFill="1" applyAlignment="1">
      <alignment horizontal="center"/>
    </xf>
    <xf numFmtId="0" fontId="5" fillId="0" borderId="0" xfId="1" applyAlignment="1" applyProtection="1"/>
    <xf numFmtId="0" fontId="0" fillId="19" borderId="1" xfId="0" applyFill="1" applyBorder="1"/>
    <xf numFmtId="0" fontId="6" fillId="0" borderId="0" xfId="0" applyFont="1"/>
    <xf numFmtId="0" fontId="1" fillId="9" borderId="0" xfId="0" applyFont="1" applyFill="1" applyAlignment="1">
      <alignment horizontal="center"/>
    </xf>
    <xf numFmtId="2" fontId="0" fillId="0" borderId="0" xfId="0" applyNumberFormat="1" applyFill="1"/>
    <xf numFmtId="2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3" borderId="0" xfId="0" applyFont="1" applyFill="1"/>
    <xf numFmtId="0" fontId="1" fillId="21" borderId="0" xfId="0" applyFont="1" applyFill="1"/>
    <xf numFmtId="0" fontId="0" fillId="4" borderId="2" xfId="0" applyFill="1" applyBorder="1"/>
    <xf numFmtId="0" fontId="0" fillId="0" borderId="3" xfId="0" applyBorder="1"/>
    <xf numFmtId="0" fontId="0" fillId="0" borderId="4" xfId="0" applyBorder="1"/>
    <xf numFmtId="0" fontId="0" fillId="10" borderId="5" xfId="0" applyFill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9" fontId="0" fillId="2" borderId="0" xfId="0" applyNumberFormat="1" applyFill="1" applyBorder="1"/>
    <xf numFmtId="0" fontId="0" fillId="0" borderId="0" xfId="0" applyBorder="1" applyAlignment="1">
      <alignment horizontal="center"/>
    </xf>
    <xf numFmtId="0" fontId="0" fillId="5" borderId="0" xfId="0" applyFill="1" applyBorder="1"/>
    <xf numFmtId="2" fontId="0" fillId="3" borderId="0" xfId="0" applyNumberFormat="1" applyFill="1" applyBorder="1"/>
    <xf numFmtId="0" fontId="3" fillId="0" borderId="0" xfId="0" applyFont="1" applyBorder="1"/>
    <xf numFmtId="2" fontId="0" fillId="10" borderId="0" xfId="0" applyNumberFormat="1" applyFill="1" applyBorder="1"/>
    <xf numFmtId="0" fontId="0" fillId="9" borderId="0" xfId="0" applyFill="1" applyBorder="1"/>
    <xf numFmtId="0" fontId="0" fillId="7" borderId="0" xfId="0" applyFill="1" applyBorder="1"/>
    <xf numFmtId="2" fontId="0" fillId="7" borderId="0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13" borderId="0" xfId="0" applyNumberFormat="1" applyFill="1" applyAlignment="1">
      <alignment horizontal="center"/>
    </xf>
    <xf numFmtId="0" fontId="0" fillId="0" borderId="10" xfId="0" applyBorder="1"/>
    <xf numFmtId="2" fontId="0" fillId="0" borderId="10" xfId="0" applyNumberFormat="1" applyBorder="1"/>
    <xf numFmtId="164" fontId="0" fillId="0" borderId="0" xfId="0" applyNumberFormat="1"/>
    <xf numFmtId="0" fontId="7" fillId="0" borderId="0" xfId="0" applyFont="1"/>
    <xf numFmtId="0" fontId="9" fillId="0" borderId="0" xfId="0" applyFont="1"/>
    <xf numFmtId="0" fontId="9" fillId="21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22" borderId="10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10" xfId="0" applyFont="1" applyBorder="1" applyAlignment="1">
      <alignment horizontal="center" vertical="center" wrapText="1"/>
    </xf>
    <xf numFmtId="0" fontId="9" fillId="9" borderId="10" xfId="0" applyFont="1" applyFill="1" applyBorder="1"/>
    <xf numFmtId="0" fontId="9" fillId="21" borderId="10" xfId="0" applyFont="1" applyFill="1" applyBorder="1"/>
    <xf numFmtId="2" fontId="9" fillId="22" borderId="10" xfId="0" applyNumberFormat="1" applyFont="1" applyFill="1" applyBorder="1"/>
    <xf numFmtId="2" fontId="9" fillId="0" borderId="10" xfId="0" applyNumberFormat="1" applyFont="1" applyBorder="1"/>
    <xf numFmtId="0" fontId="9" fillId="9" borderId="10" xfId="0" applyFont="1" applyFill="1" applyBorder="1" applyAlignment="1">
      <alignment horizontal="center"/>
    </xf>
    <xf numFmtId="165" fontId="9" fillId="4" borderId="10" xfId="0" applyNumberFormat="1" applyFont="1" applyFill="1" applyBorder="1" applyAlignment="1">
      <alignment horizontal="center"/>
    </xf>
    <xf numFmtId="10" fontId="9" fillId="3" borderId="10" xfId="0" applyNumberFormat="1" applyFont="1" applyFill="1" applyBorder="1"/>
    <xf numFmtId="0" fontId="9" fillId="0" borderId="10" xfId="0" applyFont="1" applyBorder="1" applyAlignment="1">
      <alignment horizontal="center"/>
    </xf>
    <xf numFmtId="2" fontId="9" fillId="9" borderId="10" xfId="0" applyNumberFormat="1" applyFont="1" applyFill="1" applyBorder="1"/>
    <xf numFmtId="2" fontId="9" fillId="0" borderId="10" xfId="0" applyNumberFormat="1" applyFont="1" applyBorder="1" applyAlignment="1">
      <alignment horizontal="center"/>
    </xf>
    <xf numFmtId="2" fontId="9" fillId="23" borderId="10" xfId="0" applyNumberFormat="1" applyFont="1" applyFill="1" applyBorder="1" applyAlignment="1">
      <alignment horizontal="center"/>
    </xf>
    <xf numFmtId="0" fontId="8" fillId="0" borderId="10" xfId="0" applyFont="1" applyBorder="1"/>
    <xf numFmtId="0" fontId="9" fillId="9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right"/>
    </xf>
    <xf numFmtId="0" fontId="9" fillId="4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Continuous"/>
    </xf>
    <xf numFmtId="0" fontId="9" fillId="21" borderId="10" xfId="0" applyFont="1" applyFill="1" applyBorder="1" applyAlignment="1">
      <alignment horizontal="center"/>
    </xf>
    <xf numFmtId="2" fontId="9" fillId="22" borderId="10" xfId="0" applyNumberFormat="1" applyFont="1" applyFill="1" applyBorder="1" applyAlignment="1">
      <alignment horizontal="center"/>
    </xf>
    <xf numFmtId="0" fontId="9" fillId="4" borderId="10" xfId="0" applyFont="1" applyFill="1" applyBorder="1"/>
    <xf numFmtId="0" fontId="9" fillId="0" borderId="10" xfId="0" applyFont="1" applyBorder="1" applyAlignment="1">
      <alignment horizontal="left"/>
    </xf>
    <xf numFmtId="2" fontId="9" fillId="0" borderId="10" xfId="0" applyNumberFormat="1" applyFont="1" applyBorder="1" applyAlignment="1">
      <alignment horizontal="left"/>
    </xf>
    <xf numFmtId="2" fontId="9" fillId="21" borderId="10" xfId="0" applyNumberFormat="1" applyFont="1" applyFill="1" applyBorder="1"/>
    <xf numFmtId="0" fontId="9" fillId="10" borderId="10" xfId="0" applyFont="1" applyFill="1" applyBorder="1"/>
    <xf numFmtId="2" fontId="9" fillId="10" borderId="10" xfId="0" applyNumberFormat="1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20" borderId="0" xfId="0" applyFill="1" applyAlignment="1">
      <alignment horizontal="center"/>
    </xf>
  </cellXfs>
  <cellStyles count="2">
    <cellStyle name="Lien hypertexte" xfId="1" builtinId="8"/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sfacs-industrie.com/gestion/product/card.php?id=1222181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82"/>
  <sheetViews>
    <sheetView topLeftCell="M73" zoomScale="75" zoomScaleNormal="75" workbookViewId="0">
      <selection activeCell="A79" sqref="A79:AI102"/>
    </sheetView>
  </sheetViews>
  <sheetFormatPr baseColWidth="10" defaultRowHeight="15"/>
  <cols>
    <col min="1" max="1" width="18.140625" bestFit="1" customWidth="1"/>
    <col min="2" max="2" width="8.5703125" customWidth="1"/>
    <col min="3" max="3" width="8.42578125" bestFit="1" customWidth="1"/>
    <col min="4" max="4" width="11.42578125" bestFit="1" customWidth="1"/>
    <col min="5" max="5" width="8.42578125" bestFit="1" customWidth="1"/>
    <col min="6" max="6" width="11.85546875" customWidth="1"/>
    <col min="7" max="8" width="8.42578125" bestFit="1" customWidth="1"/>
    <col min="9" max="9" width="5.140625" customWidth="1"/>
    <col min="10" max="10" width="12.28515625" customWidth="1"/>
    <col min="11" max="11" width="4.7109375" customWidth="1"/>
  </cols>
  <sheetData>
    <row r="1" spans="1:22">
      <c r="A1" s="3" t="s">
        <v>7</v>
      </c>
    </row>
    <row r="2" spans="1:22">
      <c r="A2" s="21" t="s">
        <v>59</v>
      </c>
      <c r="B2" t="s">
        <v>9</v>
      </c>
      <c r="N2" t="s">
        <v>20</v>
      </c>
      <c r="P2" s="28">
        <v>1</v>
      </c>
    </row>
    <row r="3" spans="1:22" s="4" customFormat="1">
      <c r="B3" s="4" t="s">
        <v>8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J3" s="4" t="s">
        <v>46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</row>
    <row r="4" spans="1:22">
      <c r="A4" t="s">
        <v>0</v>
      </c>
      <c r="B4">
        <v>117.5</v>
      </c>
      <c r="C4" s="19">
        <v>1</v>
      </c>
      <c r="D4" s="19">
        <v>1</v>
      </c>
      <c r="E4" s="19">
        <v>1</v>
      </c>
      <c r="F4" s="19">
        <v>1</v>
      </c>
      <c r="G4" s="19">
        <v>1</v>
      </c>
      <c r="H4" s="19">
        <v>1</v>
      </c>
      <c r="J4">
        <f>B4*(C4+D4+E4+F4+G4+H4)</f>
        <v>705</v>
      </c>
      <c r="L4" s="20">
        <f>B4*$P$2</f>
        <v>117.5</v>
      </c>
      <c r="M4" s="20">
        <f>L4*$P$2</f>
        <v>117.5</v>
      </c>
      <c r="N4" s="20">
        <f>M4*$P$2</f>
        <v>117.5</v>
      </c>
      <c r="O4" s="20">
        <f>N4*$P$2</f>
        <v>117.5</v>
      </c>
      <c r="P4" s="20">
        <f>O4*$P$2</f>
        <v>117.5</v>
      </c>
      <c r="Q4" s="20">
        <f>P4*$P$2</f>
        <v>117.5</v>
      </c>
      <c r="R4" s="8">
        <f>SUM(L4:Q4)</f>
        <v>705</v>
      </c>
      <c r="T4" s="22">
        <f>SUM(C4:E4)*B4</f>
        <v>352.5</v>
      </c>
      <c r="V4">
        <f>SUM(L18:N18)/3</f>
        <v>633.94999999999993</v>
      </c>
    </row>
    <row r="5" spans="1:22">
      <c r="A5" t="s">
        <v>10</v>
      </c>
      <c r="B5">
        <v>210.8</v>
      </c>
      <c r="C5" s="19"/>
      <c r="D5" s="19">
        <v>1</v>
      </c>
      <c r="E5" s="19"/>
      <c r="F5" s="19">
        <v>1</v>
      </c>
      <c r="G5" s="19"/>
      <c r="H5" s="19">
        <v>1</v>
      </c>
      <c r="J5">
        <f t="shared" ref="J5:J14" si="0">B5*(C5+D5+E5+F5+G5+H5)</f>
        <v>632.40000000000009</v>
      </c>
      <c r="L5" s="5">
        <f t="shared" ref="L5:L16" si="1">B5*$P$2</f>
        <v>210.8</v>
      </c>
      <c r="M5" s="20">
        <f t="shared" ref="M5:Q15" si="2">L5*$P$2</f>
        <v>210.8</v>
      </c>
      <c r="N5" s="5">
        <f t="shared" si="2"/>
        <v>210.8</v>
      </c>
      <c r="O5" s="20">
        <f t="shared" si="2"/>
        <v>210.8</v>
      </c>
      <c r="P5" s="5">
        <f t="shared" si="2"/>
        <v>210.8</v>
      </c>
      <c r="Q5" s="20">
        <f t="shared" si="2"/>
        <v>210.8</v>
      </c>
      <c r="R5" s="8">
        <f>M5+O5+Q5</f>
        <v>632.40000000000009</v>
      </c>
      <c r="T5" s="22">
        <f t="shared" ref="T5:T15" si="3">SUM(C5:E5)*B5</f>
        <v>210.8</v>
      </c>
    </row>
    <row r="6" spans="1:22">
      <c r="A6" t="s">
        <v>11</v>
      </c>
      <c r="B6">
        <v>245.6</v>
      </c>
      <c r="C6" s="19"/>
      <c r="D6" s="19"/>
      <c r="E6" s="19"/>
      <c r="F6" s="19">
        <v>1</v>
      </c>
      <c r="G6" s="19"/>
      <c r="H6" s="19"/>
      <c r="J6">
        <f t="shared" si="0"/>
        <v>245.6</v>
      </c>
      <c r="L6" s="5">
        <f t="shared" si="1"/>
        <v>245.6</v>
      </c>
      <c r="M6" s="5">
        <f t="shared" si="2"/>
        <v>245.6</v>
      </c>
      <c r="N6" s="5">
        <f t="shared" si="2"/>
        <v>245.6</v>
      </c>
      <c r="O6" s="20">
        <f t="shared" si="2"/>
        <v>245.6</v>
      </c>
      <c r="P6" s="5">
        <f t="shared" si="2"/>
        <v>245.6</v>
      </c>
      <c r="Q6" s="5">
        <f t="shared" si="2"/>
        <v>245.6</v>
      </c>
      <c r="R6" s="8">
        <f>SUM(O6)</f>
        <v>245.6</v>
      </c>
      <c r="T6" s="22">
        <f t="shared" si="3"/>
        <v>0</v>
      </c>
    </row>
    <row r="7" spans="1:22">
      <c r="A7" t="s">
        <v>33</v>
      </c>
      <c r="B7">
        <v>77</v>
      </c>
      <c r="C7" s="19">
        <v>1</v>
      </c>
      <c r="D7" s="19">
        <v>2</v>
      </c>
      <c r="E7" s="19"/>
      <c r="F7" s="19">
        <v>1</v>
      </c>
      <c r="G7" s="19"/>
      <c r="H7" s="19">
        <v>1</v>
      </c>
      <c r="J7">
        <f>B7*(C7+D7+F7+H7)</f>
        <v>385</v>
      </c>
      <c r="L7" s="20">
        <f>B7*$P$2*C7</f>
        <v>77</v>
      </c>
      <c r="M7" s="20">
        <f>L7*$P$2*2</f>
        <v>154</v>
      </c>
      <c r="N7" s="5">
        <f>M7*$P$2</f>
        <v>154</v>
      </c>
      <c r="O7" s="20">
        <f>N7*$P$2/2</f>
        <v>77</v>
      </c>
      <c r="P7" s="5">
        <f t="shared" si="2"/>
        <v>77</v>
      </c>
      <c r="Q7" s="20">
        <f t="shared" si="2"/>
        <v>77</v>
      </c>
      <c r="R7" s="8">
        <f>SUM(L7+M7+O7,Q7)</f>
        <v>385</v>
      </c>
      <c r="T7" s="22">
        <f t="shared" si="3"/>
        <v>231</v>
      </c>
    </row>
    <row r="8" spans="1:22">
      <c r="A8" t="s">
        <v>12</v>
      </c>
      <c r="B8">
        <v>332.5</v>
      </c>
      <c r="C8" s="19">
        <v>1</v>
      </c>
      <c r="D8" s="19"/>
      <c r="E8" s="19"/>
      <c r="F8" s="19"/>
      <c r="G8" s="19"/>
      <c r="H8" s="19"/>
      <c r="J8">
        <f t="shared" si="0"/>
        <v>332.5</v>
      </c>
      <c r="L8" s="20">
        <f t="shared" si="1"/>
        <v>332.5</v>
      </c>
      <c r="M8" s="5">
        <f t="shared" si="2"/>
        <v>332.5</v>
      </c>
      <c r="N8" s="5">
        <f t="shared" si="2"/>
        <v>332.5</v>
      </c>
      <c r="O8" s="5">
        <f t="shared" si="2"/>
        <v>332.5</v>
      </c>
      <c r="P8" s="5">
        <f t="shared" si="2"/>
        <v>332.5</v>
      </c>
      <c r="Q8" s="5">
        <f t="shared" si="2"/>
        <v>332.5</v>
      </c>
      <c r="R8" s="8">
        <f>SUM(L8)</f>
        <v>332.5</v>
      </c>
      <c r="T8" s="22">
        <f t="shared" si="3"/>
        <v>332.5</v>
      </c>
    </row>
    <row r="9" spans="1:22">
      <c r="A9" t="s">
        <v>13</v>
      </c>
      <c r="B9">
        <v>379.05</v>
      </c>
      <c r="C9" s="19"/>
      <c r="D9" s="19">
        <v>1</v>
      </c>
      <c r="E9" s="19"/>
      <c r="F9" s="19"/>
      <c r="G9" s="19"/>
      <c r="H9" s="19"/>
      <c r="J9">
        <f t="shared" si="0"/>
        <v>379.05</v>
      </c>
      <c r="L9" s="5">
        <f t="shared" si="1"/>
        <v>379.05</v>
      </c>
      <c r="M9" s="20">
        <f t="shared" si="2"/>
        <v>379.05</v>
      </c>
      <c r="N9" s="5">
        <f t="shared" si="2"/>
        <v>379.05</v>
      </c>
      <c r="O9" s="5">
        <f t="shared" si="2"/>
        <v>379.05</v>
      </c>
      <c r="P9" s="5">
        <f t="shared" si="2"/>
        <v>379.05</v>
      </c>
      <c r="Q9" s="5">
        <f t="shared" si="2"/>
        <v>379.05</v>
      </c>
      <c r="R9" s="8">
        <f>SUM(M9)</f>
        <v>379.05</v>
      </c>
      <c r="T9" s="22">
        <f t="shared" si="3"/>
        <v>379.05</v>
      </c>
    </row>
    <row r="10" spans="1:22">
      <c r="A10" t="s">
        <v>14</v>
      </c>
      <c r="B10">
        <v>332.5</v>
      </c>
      <c r="C10" s="19"/>
      <c r="D10" s="19"/>
      <c r="E10" s="19">
        <v>1</v>
      </c>
      <c r="F10" s="19"/>
      <c r="G10" s="19"/>
      <c r="H10" s="19"/>
      <c r="J10">
        <f t="shared" si="0"/>
        <v>332.5</v>
      </c>
      <c r="L10" s="5">
        <f t="shared" si="1"/>
        <v>332.5</v>
      </c>
      <c r="M10" s="5">
        <f t="shared" si="2"/>
        <v>332.5</v>
      </c>
      <c r="N10" s="20">
        <f t="shared" si="2"/>
        <v>332.5</v>
      </c>
      <c r="O10" s="5">
        <f t="shared" si="2"/>
        <v>332.5</v>
      </c>
      <c r="P10" s="5">
        <f t="shared" si="2"/>
        <v>332.5</v>
      </c>
      <c r="Q10" s="5">
        <f t="shared" si="2"/>
        <v>332.5</v>
      </c>
      <c r="R10" s="8">
        <f>SUM(N10)</f>
        <v>332.5</v>
      </c>
      <c r="T10" s="22">
        <f t="shared" si="3"/>
        <v>332.5</v>
      </c>
    </row>
    <row r="11" spans="1:22">
      <c r="A11" t="s">
        <v>15</v>
      </c>
      <c r="B11">
        <v>379.05</v>
      </c>
      <c r="C11" s="19"/>
      <c r="D11" s="19"/>
      <c r="E11" s="19"/>
      <c r="F11" s="19">
        <v>1</v>
      </c>
      <c r="G11" s="19"/>
      <c r="H11" s="19"/>
      <c r="J11">
        <f t="shared" si="0"/>
        <v>379.05</v>
      </c>
      <c r="L11" s="5">
        <f t="shared" si="1"/>
        <v>379.05</v>
      </c>
      <c r="M11" s="5">
        <f t="shared" si="2"/>
        <v>379.05</v>
      </c>
      <c r="N11" s="5">
        <f t="shared" si="2"/>
        <v>379.05</v>
      </c>
      <c r="O11" s="20">
        <f t="shared" si="2"/>
        <v>379.05</v>
      </c>
      <c r="P11" s="5">
        <f t="shared" si="2"/>
        <v>379.05</v>
      </c>
      <c r="Q11" s="5">
        <f t="shared" si="2"/>
        <v>379.05</v>
      </c>
      <c r="R11" s="8">
        <f>SUM(O11)</f>
        <v>379.05</v>
      </c>
      <c r="T11" s="22">
        <f t="shared" si="3"/>
        <v>0</v>
      </c>
    </row>
    <row r="12" spans="1:22">
      <c r="A12" t="s">
        <v>16</v>
      </c>
      <c r="B12">
        <v>332.5</v>
      </c>
      <c r="C12" s="19"/>
      <c r="D12" s="19"/>
      <c r="E12" s="19"/>
      <c r="F12" s="19"/>
      <c r="G12" s="19">
        <v>1</v>
      </c>
      <c r="H12" s="19"/>
      <c r="J12">
        <f t="shared" si="0"/>
        <v>332.5</v>
      </c>
      <c r="L12" s="5">
        <f t="shared" si="1"/>
        <v>332.5</v>
      </c>
      <c r="M12" s="5">
        <f t="shared" si="2"/>
        <v>332.5</v>
      </c>
      <c r="N12" s="5">
        <f t="shared" si="2"/>
        <v>332.5</v>
      </c>
      <c r="O12" s="5">
        <f t="shared" si="2"/>
        <v>332.5</v>
      </c>
      <c r="P12" s="20">
        <f t="shared" si="2"/>
        <v>332.5</v>
      </c>
      <c r="Q12" s="5">
        <f t="shared" si="2"/>
        <v>332.5</v>
      </c>
      <c r="R12" s="8">
        <f>SUM(P12)</f>
        <v>332.5</v>
      </c>
      <c r="T12" s="22">
        <f t="shared" si="3"/>
        <v>0</v>
      </c>
    </row>
    <row r="13" spans="1:22">
      <c r="A13" t="s">
        <v>17</v>
      </c>
      <c r="B13">
        <v>379.05</v>
      </c>
      <c r="C13" s="19"/>
      <c r="D13" s="19"/>
      <c r="E13" s="19"/>
      <c r="F13" s="19"/>
      <c r="G13" s="19"/>
      <c r="H13" s="19">
        <v>1</v>
      </c>
      <c r="J13">
        <f t="shared" si="0"/>
        <v>379.05</v>
      </c>
      <c r="L13" s="5">
        <f t="shared" si="1"/>
        <v>379.05</v>
      </c>
      <c r="M13" s="5">
        <f t="shared" si="2"/>
        <v>379.05</v>
      </c>
      <c r="N13" s="5">
        <f t="shared" si="2"/>
        <v>379.05</v>
      </c>
      <c r="O13" s="5">
        <f t="shared" si="2"/>
        <v>379.05</v>
      </c>
      <c r="P13" s="5">
        <f t="shared" si="2"/>
        <v>379.05</v>
      </c>
      <c r="Q13" s="20">
        <f t="shared" si="2"/>
        <v>379.05</v>
      </c>
      <c r="R13" s="8">
        <f>SUM(Q13)</f>
        <v>379.05</v>
      </c>
      <c r="T13" s="22">
        <f t="shared" si="3"/>
        <v>0</v>
      </c>
    </row>
    <row r="14" spans="1:22">
      <c r="A14" t="s">
        <v>18</v>
      </c>
      <c r="B14">
        <v>50</v>
      </c>
      <c r="C14" s="19"/>
      <c r="D14" s="19">
        <v>1</v>
      </c>
      <c r="E14" s="19"/>
      <c r="F14" s="19">
        <v>1</v>
      </c>
      <c r="G14" s="19"/>
      <c r="H14" s="19">
        <v>1</v>
      </c>
      <c r="J14">
        <f t="shared" si="0"/>
        <v>150</v>
      </c>
      <c r="L14" s="5">
        <f t="shared" si="1"/>
        <v>50</v>
      </c>
      <c r="M14" s="20">
        <f t="shared" si="2"/>
        <v>50</v>
      </c>
      <c r="N14" s="5">
        <f t="shared" si="2"/>
        <v>50</v>
      </c>
      <c r="O14" s="20">
        <f t="shared" si="2"/>
        <v>50</v>
      </c>
      <c r="P14" s="5">
        <f t="shared" si="2"/>
        <v>50</v>
      </c>
      <c r="Q14" s="20">
        <f t="shared" si="2"/>
        <v>50</v>
      </c>
      <c r="R14" s="8">
        <f>SUM(M14,O14,Q14)</f>
        <v>150</v>
      </c>
      <c r="T14" s="22">
        <f t="shared" si="3"/>
        <v>50</v>
      </c>
    </row>
    <row r="15" spans="1:22">
      <c r="A15" t="s">
        <v>19</v>
      </c>
      <c r="B15">
        <v>4.5</v>
      </c>
      <c r="C15" s="19">
        <v>1</v>
      </c>
      <c r="D15" s="19">
        <v>1</v>
      </c>
      <c r="E15" s="19">
        <v>1</v>
      </c>
      <c r="F15" s="19">
        <v>1</v>
      </c>
      <c r="G15" s="19">
        <v>1</v>
      </c>
      <c r="H15" s="19">
        <v>1</v>
      </c>
      <c r="J15">
        <f>SUM(B15)*(C15+D15+E15+F15+G15+H15)</f>
        <v>27</v>
      </c>
      <c r="L15" s="20">
        <f t="shared" si="1"/>
        <v>4.5</v>
      </c>
      <c r="M15" s="20">
        <f t="shared" si="2"/>
        <v>4.5</v>
      </c>
      <c r="N15" s="20">
        <f t="shared" si="2"/>
        <v>4.5</v>
      </c>
      <c r="O15" s="20">
        <f t="shared" si="2"/>
        <v>4.5</v>
      </c>
      <c r="P15" s="20">
        <f t="shared" si="2"/>
        <v>4.5</v>
      </c>
      <c r="Q15" s="20">
        <f t="shared" si="2"/>
        <v>4.5</v>
      </c>
      <c r="R15" s="8">
        <f>SUM(L15:Q15)</f>
        <v>27</v>
      </c>
      <c r="T15" s="22">
        <f t="shared" si="3"/>
        <v>13.5</v>
      </c>
    </row>
    <row r="16" spans="1:22">
      <c r="J16" s="1">
        <f>SUM(J4:J15)</f>
        <v>4279.6500000000005</v>
      </c>
      <c r="L16" s="7">
        <f t="shared" si="1"/>
        <v>0</v>
      </c>
      <c r="Q16" s="5"/>
      <c r="R16" s="8">
        <f>SUM(R4:R15)</f>
        <v>4279.6500000000005</v>
      </c>
      <c r="T16" s="22">
        <f>SUM(T4:T15)</f>
        <v>1901.85</v>
      </c>
      <c r="V16">
        <f>T16/3</f>
        <v>633.94999999999993</v>
      </c>
    </row>
    <row r="17" spans="1:19">
      <c r="A17" s="47" t="s">
        <v>163</v>
      </c>
      <c r="R17" s="5">
        <f>SUM(L18:P18)/5</f>
        <v>688.16000000000008</v>
      </c>
      <c r="S17" s="22" t="s">
        <v>162</v>
      </c>
    </row>
    <row r="18" spans="1:19">
      <c r="A18" s="21" t="s">
        <v>164</v>
      </c>
      <c r="B18" s="48" t="s">
        <v>165</v>
      </c>
      <c r="L18" s="9">
        <f>SUM(L4,L7:L8,L15)</f>
        <v>531.5</v>
      </c>
      <c r="M18" s="9">
        <f>SUM(M4:M5,M7,M9,M14:M15)</f>
        <v>915.85</v>
      </c>
      <c r="N18" s="9">
        <f>SUM(N4,N10,N15)</f>
        <v>454.5</v>
      </c>
      <c r="O18" s="9">
        <f>SUM(O4:O7,O11,O14:O15)</f>
        <v>1084.45</v>
      </c>
      <c r="P18" s="9">
        <f>SUM(P4,P12,P15)</f>
        <v>454.5</v>
      </c>
      <c r="Q18" s="9">
        <f>SUM(Q4:Q5,Q7,Q13:Q15)</f>
        <v>838.85</v>
      </c>
      <c r="R18" s="9">
        <f>SUM(L18:Q18)</f>
        <v>4279.6500000000005</v>
      </c>
    </row>
    <row r="19" spans="1:19">
      <c r="A19" s="45">
        <v>1.03</v>
      </c>
      <c r="B19" s="48">
        <v>5</v>
      </c>
      <c r="D19" s="9" t="s">
        <v>166</v>
      </c>
      <c r="E19" s="13"/>
      <c r="F19" s="13"/>
    </row>
    <row r="20" spans="1:19">
      <c r="D20" s="13"/>
      <c r="E20" s="49">
        <f>R20*((A19^B19)-1)/(A19-1)/B19</f>
        <v>757.3747689755487</v>
      </c>
      <c r="F20" s="13"/>
      <c r="R20">
        <f>SUM(L18:Q18)/6</f>
        <v>713.27500000000009</v>
      </c>
    </row>
    <row r="25" spans="1:19">
      <c r="A25" s="2" t="s">
        <v>31</v>
      </c>
    </row>
    <row r="26" spans="1:19">
      <c r="A26" s="21" t="s">
        <v>59</v>
      </c>
    </row>
    <row r="28" spans="1:19">
      <c r="B28" t="s">
        <v>9</v>
      </c>
      <c r="N28" t="s">
        <v>20</v>
      </c>
      <c r="P28" s="10">
        <v>0</v>
      </c>
    </row>
    <row r="29" spans="1:19">
      <c r="B29" t="s">
        <v>8</v>
      </c>
      <c r="C29" t="s">
        <v>1</v>
      </c>
      <c r="D29" t="s">
        <v>2</v>
      </c>
      <c r="E29" t="s">
        <v>3</v>
      </c>
      <c r="F29" t="s">
        <v>4</v>
      </c>
      <c r="G29" t="s">
        <v>5</v>
      </c>
      <c r="H29" t="s">
        <v>6</v>
      </c>
      <c r="J29" t="s">
        <v>21</v>
      </c>
      <c r="L29" t="s">
        <v>21</v>
      </c>
      <c r="M29" t="s">
        <v>22</v>
      </c>
      <c r="N29" t="s">
        <v>23</v>
      </c>
      <c r="O29" t="s">
        <v>24</v>
      </c>
      <c r="P29" t="s">
        <v>25</v>
      </c>
      <c r="Q29" t="s">
        <v>26</v>
      </c>
    </row>
    <row r="30" spans="1:19">
      <c r="A30" t="s">
        <v>0</v>
      </c>
      <c r="B30">
        <v>117.5</v>
      </c>
      <c r="C30" s="19">
        <v>1</v>
      </c>
      <c r="D30" s="19">
        <v>1</v>
      </c>
      <c r="E30" s="19">
        <v>1</v>
      </c>
      <c r="F30" s="19">
        <v>1</v>
      </c>
      <c r="G30" s="19">
        <v>1</v>
      </c>
      <c r="H30" s="19">
        <v>1</v>
      </c>
      <c r="J30">
        <f>B30*(C30+D30+E30+F30+G30+H30)</f>
        <v>705</v>
      </c>
      <c r="L30" s="20">
        <f>(B30*P28)+B30</f>
        <v>117.5</v>
      </c>
      <c r="M30" s="20">
        <f>(L30*P28)+L30</f>
        <v>117.5</v>
      </c>
      <c r="N30" s="20">
        <f>(M30*P28)+M30</f>
        <v>117.5</v>
      </c>
      <c r="O30" s="20">
        <f>(N30*P28)+N30</f>
        <v>117.5</v>
      </c>
      <c r="P30" s="20">
        <f>(O30*P28)+O30</f>
        <v>117.5</v>
      </c>
      <c r="Q30" s="20">
        <f>(P30*P28)+P30</f>
        <v>117.5</v>
      </c>
      <c r="R30" s="8">
        <f>SUM(L30:Q30)</f>
        <v>705</v>
      </c>
    </row>
    <row r="31" spans="1:19">
      <c r="A31" t="s">
        <v>32</v>
      </c>
      <c r="B31">
        <v>277.3</v>
      </c>
      <c r="C31" s="19"/>
      <c r="D31" s="19">
        <v>1</v>
      </c>
      <c r="E31" s="19"/>
      <c r="F31" s="19">
        <v>1</v>
      </c>
      <c r="G31" s="19"/>
      <c r="H31" s="19">
        <v>1</v>
      </c>
      <c r="J31">
        <f t="shared" ref="J31:J40" si="4">B31*(C31+D31+E31+F31+G31+H31)</f>
        <v>831.90000000000009</v>
      </c>
      <c r="L31" s="5">
        <f>(B31*P28)+B31</f>
        <v>277.3</v>
      </c>
      <c r="M31" s="20">
        <f>(L31*P28)+L31</f>
        <v>277.3</v>
      </c>
      <c r="N31" s="5">
        <f>(M31*P28)+M31</f>
        <v>277.3</v>
      </c>
      <c r="O31" s="20">
        <f>(N31*P28)+N31</f>
        <v>277.3</v>
      </c>
      <c r="P31" s="5">
        <f>(O31*P28)+O31</f>
        <v>277.3</v>
      </c>
      <c r="Q31" s="20">
        <f>(P31*P28)+P31</f>
        <v>277.3</v>
      </c>
      <c r="R31" s="8">
        <f>M31+O31+Q31</f>
        <v>831.90000000000009</v>
      </c>
    </row>
    <row r="32" spans="1:19">
      <c r="A32" t="s">
        <v>11</v>
      </c>
      <c r="B32">
        <v>245.6</v>
      </c>
      <c r="C32" s="19"/>
      <c r="D32" s="19"/>
      <c r="E32" s="19"/>
      <c r="F32" s="19">
        <v>1</v>
      </c>
      <c r="G32" s="19"/>
      <c r="H32" s="19"/>
      <c r="J32">
        <f t="shared" si="4"/>
        <v>245.6</v>
      </c>
      <c r="L32" s="5">
        <f>(B32*P28)+B32</f>
        <v>245.6</v>
      </c>
      <c r="M32" s="5">
        <f>(L32*P28)+L32</f>
        <v>245.6</v>
      </c>
      <c r="N32" s="5">
        <f>(M32*P28)+M32</f>
        <v>245.6</v>
      </c>
      <c r="O32" s="20">
        <f>(N32*P28)+N32</f>
        <v>245.6</v>
      </c>
      <c r="P32" s="5">
        <f>(O32*P28)+O32</f>
        <v>245.6</v>
      </c>
      <c r="Q32" s="5">
        <f>(P32*P28)+P32</f>
        <v>245.6</v>
      </c>
      <c r="R32" s="8">
        <f>SUM(O32)</f>
        <v>245.6</v>
      </c>
    </row>
    <row r="33" spans="1:18">
      <c r="A33" t="s">
        <v>33</v>
      </c>
      <c r="B33">
        <v>77</v>
      </c>
      <c r="C33" s="19">
        <v>1</v>
      </c>
      <c r="D33" s="19">
        <v>2</v>
      </c>
      <c r="E33" s="19"/>
      <c r="F33" s="19">
        <v>1</v>
      </c>
      <c r="G33" s="19"/>
      <c r="H33" s="19">
        <v>1</v>
      </c>
      <c r="J33">
        <f>B33*(C33+D33+F33+H33)</f>
        <v>385</v>
      </c>
      <c r="L33" s="20">
        <f>(B33*P28)+B33</f>
        <v>77</v>
      </c>
      <c r="M33" s="20">
        <f>(L33*P28)+L33*D33</f>
        <v>154</v>
      </c>
      <c r="N33" s="5">
        <f>((M33/2)*P28)+M33/2</f>
        <v>77</v>
      </c>
      <c r="O33" s="20">
        <f>(N33*P28)+N33</f>
        <v>77</v>
      </c>
      <c r="P33" s="5">
        <f>(O33*P28)+O33</f>
        <v>77</v>
      </c>
      <c r="Q33" s="20">
        <f>(P33*P28)+P33</f>
        <v>77</v>
      </c>
      <c r="R33" s="8">
        <f>SUM(L33+M33+O33,Q33)</f>
        <v>385</v>
      </c>
    </row>
    <row r="34" spans="1:18">
      <c r="A34" t="s">
        <v>12</v>
      </c>
      <c r="B34" s="22">
        <v>332.5</v>
      </c>
      <c r="C34" s="19">
        <v>1</v>
      </c>
      <c r="D34" s="19"/>
      <c r="E34" s="19"/>
      <c r="F34" s="19"/>
      <c r="G34" s="19"/>
      <c r="H34" s="19"/>
      <c r="J34">
        <f t="shared" si="4"/>
        <v>332.5</v>
      </c>
      <c r="L34" s="20">
        <f>(B34*P28)+B34</f>
        <v>332.5</v>
      </c>
      <c r="M34" s="5">
        <f>(L34*P28)+L34</f>
        <v>332.5</v>
      </c>
      <c r="N34" s="5">
        <f>(M34*P28)+M34</f>
        <v>332.5</v>
      </c>
      <c r="O34" s="5">
        <f>(N34*P28)+N34</f>
        <v>332.5</v>
      </c>
      <c r="P34" s="5">
        <f>(O34*P28)+O34</f>
        <v>332.5</v>
      </c>
      <c r="Q34" s="5">
        <f>(P34*P28)+P34</f>
        <v>332.5</v>
      </c>
      <c r="R34" s="8">
        <f>SUM(L34)</f>
        <v>332.5</v>
      </c>
    </row>
    <row r="35" spans="1:18">
      <c r="A35" t="s">
        <v>13</v>
      </c>
      <c r="B35" s="22">
        <v>379.05</v>
      </c>
      <c r="C35" s="19"/>
      <c r="D35" s="19">
        <v>1</v>
      </c>
      <c r="E35" s="19"/>
      <c r="F35" s="19"/>
      <c r="G35" s="19"/>
      <c r="H35" s="19"/>
      <c r="J35">
        <f t="shared" si="4"/>
        <v>379.05</v>
      </c>
      <c r="L35" s="5">
        <f>(B35*P28)+B35</f>
        <v>379.05</v>
      </c>
      <c r="M35" s="20">
        <f>(L35*P28)+L35</f>
        <v>379.05</v>
      </c>
      <c r="N35" s="5">
        <f>(M35*P28)+M35</f>
        <v>379.05</v>
      </c>
      <c r="O35" s="5">
        <f>(N35*P28)+N35</f>
        <v>379.05</v>
      </c>
      <c r="P35" s="5">
        <f>(O35*P28)+O35</f>
        <v>379.05</v>
      </c>
      <c r="Q35" s="5">
        <f>(P35*P28)+P35</f>
        <v>379.05</v>
      </c>
      <c r="R35" s="8">
        <f>SUM(M35)</f>
        <v>379.05</v>
      </c>
    </row>
    <row r="36" spans="1:18">
      <c r="A36" t="s">
        <v>14</v>
      </c>
      <c r="B36" s="22">
        <v>332.5</v>
      </c>
      <c r="C36" s="19"/>
      <c r="D36" s="19"/>
      <c r="E36" s="19">
        <v>1</v>
      </c>
      <c r="F36" s="19"/>
      <c r="G36" s="19"/>
      <c r="H36" s="19"/>
      <c r="J36">
        <f t="shared" si="4"/>
        <v>332.5</v>
      </c>
      <c r="L36" s="5">
        <f>(B36*P28)+B36</f>
        <v>332.5</v>
      </c>
      <c r="M36" s="5">
        <f>(L36*P28)+L36</f>
        <v>332.5</v>
      </c>
      <c r="N36" s="20">
        <f>(M36*P28)+M36</f>
        <v>332.5</v>
      </c>
      <c r="O36" s="5">
        <f>(N36*P28)+N36</f>
        <v>332.5</v>
      </c>
      <c r="P36" s="5">
        <f>(O36*P28)+O36</f>
        <v>332.5</v>
      </c>
      <c r="Q36" s="5">
        <f>(P36*P28)+P36</f>
        <v>332.5</v>
      </c>
      <c r="R36" s="8">
        <f>SUM(N36)</f>
        <v>332.5</v>
      </c>
    </row>
    <row r="37" spans="1:18">
      <c r="A37" t="s">
        <v>15</v>
      </c>
      <c r="B37" s="22">
        <v>379.05</v>
      </c>
      <c r="C37" s="19"/>
      <c r="D37" s="19"/>
      <c r="E37" s="19"/>
      <c r="F37" s="19">
        <v>1</v>
      </c>
      <c r="G37" s="19"/>
      <c r="H37" s="19"/>
      <c r="J37">
        <f t="shared" si="4"/>
        <v>379.05</v>
      </c>
      <c r="L37" s="5">
        <f>(B37*P28)+B37</f>
        <v>379.05</v>
      </c>
      <c r="M37" s="5">
        <f>(L37*P28)+L37</f>
        <v>379.05</v>
      </c>
      <c r="N37" s="5">
        <f>(M37*P28)+M37</f>
        <v>379.05</v>
      </c>
      <c r="O37" s="20">
        <f>(N37*P28)+N37</f>
        <v>379.05</v>
      </c>
      <c r="P37" s="5">
        <f>(O37*P28)+O37</f>
        <v>379.05</v>
      </c>
      <c r="Q37" s="5">
        <f>(P37*P28)+P37</f>
        <v>379.05</v>
      </c>
      <c r="R37" s="8">
        <f>SUM(O37)</f>
        <v>379.05</v>
      </c>
    </row>
    <row r="38" spans="1:18">
      <c r="A38" t="s">
        <v>16</v>
      </c>
      <c r="B38" s="22">
        <v>332.5</v>
      </c>
      <c r="C38" s="19"/>
      <c r="D38" s="19"/>
      <c r="E38" s="19"/>
      <c r="F38" s="19"/>
      <c r="G38" s="19">
        <v>1</v>
      </c>
      <c r="H38" s="19"/>
      <c r="J38">
        <f t="shared" si="4"/>
        <v>332.5</v>
      </c>
      <c r="L38" s="5">
        <f>(B38*P28)+B38</f>
        <v>332.5</v>
      </c>
      <c r="M38" s="5">
        <f>(L38*P28)+L38</f>
        <v>332.5</v>
      </c>
      <c r="N38" s="5">
        <f>(M38*P28)+M38</f>
        <v>332.5</v>
      </c>
      <c r="O38" s="5">
        <f>(N38*P28)+N38</f>
        <v>332.5</v>
      </c>
      <c r="P38" s="20">
        <f>(O38*P28)+O38</f>
        <v>332.5</v>
      </c>
      <c r="Q38" s="5">
        <f>(P38*P28)+P38</f>
        <v>332.5</v>
      </c>
      <c r="R38" s="8">
        <f>SUM(P38)</f>
        <v>332.5</v>
      </c>
    </row>
    <row r="39" spans="1:18">
      <c r="A39" t="s">
        <v>17</v>
      </c>
      <c r="B39" s="22">
        <v>379.05</v>
      </c>
      <c r="C39" s="19"/>
      <c r="D39" s="19"/>
      <c r="E39" s="19"/>
      <c r="F39" s="19"/>
      <c r="G39" s="19"/>
      <c r="H39" s="19">
        <v>1</v>
      </c>
      <c r="J39">
        <f t="shared" si="4"/>
        <v>379.05</v>
      </c>
      <c r="L39" s="5">
        <f>(B39*P28)+B39</f>
        <v>379.05</v>
      </c>
      <c r="M39" s="5">
        <f>(L39*P28)+L39</f>
        <v>379.05</v>
      </c>
      <c r="N39" s="5">
        <f>(M39*P28)+M39</f>
        <v>379.05</v>
      </c>
      <c r="O39" s="5">
        <f>(N39*P28)+N39</f>
        <v>379.05</v>
      </c>
      <c r="P39" s="5">
        <f>(O39*P28)+O39</f>
        <v>379.05</v>
      </c>
      <c r="Q39" s="20">
        <f>(P39*P28)+P39</f>
        <v>379.05</v>
      </c>
      <c r="R39" s="8">
        <f>SUM(Q39)</f>
        <v>379.05</v>
      </c>
    </row>
    <row r="40" spans="1:18">
      <c r="A40" t="s">
        <v>18</v>
      </c>
      <c r="B40">
        <v>50</v>
      </c>
      <c r="C40" s="19"/>
      <c r="D40" s="19">
        <v>1</v>
      </c>
      <c r="E40" s="19"/>
      <c r="F40" s="19">
        <v>1</v>
      </c>
      <c r="G40" s="19"/>
      <c r="H40" s="19">
        <v>1</v>
      </c>
      <c r="J40">
        <f t="shared" si="4"/>
        <v>150</v>
      </c>
      <c r="L40" s="5">
        <f>(B40*P28)+B40</f>
        <v>50</v>
      </c>
      <c r="M40" s="20">
        <f>(L40*P28)+L40</f>
        <v>50</v>
      </c>
      <c r="N40" s="5">
        <f>(M40*P28)+M40</f>
        <v>50</v>
      </c>
      <c r="O40" s="20">
        <f>(N40*P28)+N40</f>
        <v>50</v>
      </c>
      <c r="P40" s="5">
        <f>(O40*P28)+O40</f>
        <v>50</v>
      </c>
      <c r="Q40" s="20">
        <f>(P40*P28)+P40</f>
        <v>50</v>
      </c>
      <c r="R40" s="8">
        <f>SUM(M40,O40,Q40)</f>
        <v>150</v>
      </c>
    </row>
    <row r="41" spans="1:18">
      <c r="A41" t="s">
        <v>19</v>
      </c>
      <c r="B41">
        <v>4.5</v>
      </c>
      <c r="C41" s="19">
        <v>1</v>
      </c>
      <c r="D41" s="19">
        <v>1</v>
      </c>
      <c r="E41" s="19">
        <v>1</v>
      </c>
      <c r="F41" s="19">
        <v>1</v>
      </c>
      <c r="G41" s="19">
        <v>1</v>
      </c>
      <c r="H41" s="19">
        <v>1</v>
      </c>
      <c r="J41">
        <f>SUM(B41)*(C41+D41+E41+F41+G41+H41)</f>
        <v>27</v>
      </c>
      <c r="L41" s="20">
        <f>(B41*P28)+B41</f>
        <v>4.5</v>
      </c>
      <c r="M41" s="20">
        <f>(L41*P28)+L41</f>
        <v>4.5</v>
      </c>
      <c r="N41" s="20">
        <f>(M41*P28)+M41</f>
        <v>4.5</v>
      </c>
      <c r="O41" s="20">
        <f>(N41*P28)+N41</f>
        <v>4.5</v>
      </c>
      <c r="P41" s="20">
        <f>(O41*P28)+O41</f>
        <v>4.5</v>
      </c>
      <c r="Q41" s="20">
        <f>(P41*P28)+P41</f>
        <v>4.5</v>
      </c>
      <c r="R41" s="8">
        <f>SUM(L41:Q41)</f>
        <v>27</v>
      </c>
    </row>
    <row r="42" spans="1:18">
      <c r="J42">
        <f>SUM(J30:J41)</f>
        <v>4479.1500000000005</v>
      </c>
      <c r="L42" s="5">
        <f>J42/6</f>
        <v>746.52500000000009</v>
      </c>
      <c r="M42" s="5"/>
      <c r="N42" s="5"/>
      <c r="O42" s="5"/>
      <c r="P42" s="5"/>
      <c r="Q42" s="5"/>
      <c r="R42" s="8">
        <f>SUM(R30:R41)</f>
        <v>4479.1500000000005</v>
      </c>
    </row>
    <row r="43" spans="1:18">
      <c r="L43" s="5"/>
      <c r="M43" s="5"/>
      <c r="N43" s="5"/>
      <c r="O43" s="5"/>
      <c r="P43" s="5"/>
      <c r="Q43" s="5"/>
      <c r="R43" s="5">
        <f>R42/6</f>
        <v>746.52500000000009</v>
      </c>
    </row>
    <row r="44" spans="1:18">
      <c r="L44" s="9">
        <f>SUM(L30,L33:L34,L41)</f>
        <v>531.5</v>
      </c>
      <c r="M44" s="9">
        <f>SUM(M30:M31,M33,M35,M40:M41)</f>
        <v>982.34999999999991</v>
      </c>
      <c r="N44" s="9">
        <f>SUM(N30,N36,N41)</f>
        <v>454.5</v>
      </c>
      <c r="O44" s="9">
        <f>SUM(O30:O33,O37,O40:O41)</f>
        <v>1150.95</v>
      </c>
      <c r="P44" s="9">
        <f>SUM(P30,P38,P41)</f>
        <v>454.5</v>
      </c>
      <c r="Q44" s="9">
        <f>SUM(Q30:Q31,Q33,Q39:Q41)</f>
        <v>905.35</v>
      </c>
      <c r="R44" s="9">
        <f>SUM(L44:Q44)</f>
        <v>4479.1500000000005</v>
      </c>
    </row>
    <row r="45" spans="1:18" s="22" customFormat="1">
      <c r="L45" s="18"/>
      <c r="M45" s="18"/>
      <c r="N45" s="18"/>
      <c r="O45" s="18"/>
      <c r="P45" s="18"/>
      <c r="Q45" s="18"/>
      <c r="R45" s="18"/>
    </row>
    <row r="46" spans="1:18" s="22" customFormat="1">
      <c r="A46" s="47" t="s">
        <v>163</v>
      </c>
      <c r="L46" s="18"/>
      <c r="M46" s="18"/>
      <c r="N46" s="18"/>
      <c r="O46" s="18"/>
      <c r="P46" s="18"/>
      <c r="Q46" s="18"/>
      <c r="R46" s="18">
        <f>SUM(L44:Q44)/6</f>
        <v>746.52500000000009</v>
      </c>
    </row>
    <row r="47" spans="1:18" s="22" customFormat="1">
      <c r="A47" s="21" t="s">
        <v>164</v>
      </c>
      <c r="B47" s="48" t="s">
        <v>165</v>
      </c>
      <c r="L47" s="18"/>
      <c r="M47" s="18"/>
      <c r="N47" s="18"/>
      <c r="O47" s="18"/>
      <c r="P47" s="18"/>
      <c r="Q47" s="18"/>
      <c r="R47" s="18"/>
    </row>
    <row r="48" spans="1:18" s="22" customFormat="1">
      <c r="A48" s="45">
        <v>1.03</v>
      </c>
      <c r="B48" s="48">
        <v>6</v>
      </c>
      <c r="D48" s="9" t="s">
        <v>166</v>
      </c>
      <c r="E48" s="13"/>
      <c r="F48" s="13"/>
      <c r="L48" s="18"/>
      <c r="M48" s="18"/>
      <c r="N48" s="18"/>
      <c r="O48" s="18"/>
      <c r="P48" s="18"/>
      <c r="Q48" s="18"/>
      <c r="R48" s="18"/>
    </row>
    <row r="49" spans="1:29">
      <c r="A49" s="22"/>
      <c r="B49" s="22"/>
      <c r="C49" s="22"/>
      <c r="D49" s="13"/>
      <c r="E49" s="49">
        <f>R46*((A48^B48)-1)/(A48-1)/B48</f>
        <v>804.80494814617532</v>
      </c>
      <c r="F49" s="13"/>
    </row>
    <row r="50" spans="1:29" s="22" customFormat="1">
      <c r="A50" s="3" t="s">
        <v>7</v>
      </c>
    </row>
    <row r="51" spans="1:29" s="22" customFormat="1">
      <c r="A51" s="21" t="s">
        <v>60</v>
      </c>
      <c r="B51" s="22" t="s">
        <v>9</v>
      </c>
      <c r="S51" s="22" t="s">
        <v>20</v>
      </c>
      <c r="U51" s="11">
        <v>0</v>
      </c>
    </row>
    <row r="52" spans="1:29" s="22" customFormat="1">
      <c r="A52" s="4"/>
      <c r="B52" s="4" t="s">
        <v>8</v>
      </c>
      <c r="C52" s="4" t="s">
        <v>62</v>
      </c>
      <c r="D52" s="4" t="s">
        <v>61</v>
      </c>
      <c r="E52" s="4" t="s">
        <v>63</v>
      </c>
      <c r="F52" s="4" t="s">
        <v>64</v>
      </c>
      <c r="G52" s="4" t="s">
        <v>65</v>
      </c>
      <c r="H52" s="4" t="s">
        <v>66</v>
      </c>
      <c r="I52" s="4" t="s">
        <v>67</v>
      </c>
      <c r="J52" s="4" t="s">
        <v>68</v>
      </c>
      <c r="K52" s="4" t="s">
        <v>69</v>
      </c>
      <c r="L52" s="4" t="s">
        <v>70</v>
      </c>
      <c r="M52" s="4" t="s">
        <v>71</v>
      </c>
      <c r="N52" s="4" t="s">
        <v>72</v>
      </c>
      <c r="O52" s="4" t="s">
        <v>46</v>
      </c>
      <c r="P52" s="4"/>
      <c r="Q52" s="4" t="s">
        <v>79</v>
      </c>
      <c r="R52" s="4" t="s">
        <v>80</v>
      </c>
      <c r="S52" s="4" t="s">
        <v>81</v>
      </c>
      <c r="T52" s="4" t="s">
        <v>82</v>
      </c>
      <c r="U52" s="4" t="s">
        <v>83</v>
      </c>
      <c r="V52" s="4" t="s">
        <v>84</v>
      </c>
      <c r="W52" s="4" t="s">
        <v>85</v>
      </c>
      <c r="X52" s="4" t="s">
        <v>86</v>
      </c>
      <c r="Y52" s="4" t="s">
        <v>87</v>
      </c>
      <c r="Z52" s="4" t="s">
        <v>88</v>
      </c>
      <c r="AA52" s="4" t="s">
        <v>89</v>
      </c>
      <c r="AB52" s="4" t="s">
        <v>90</v>
      </c>
      <c r="AC52" s="4"/>
    </row>
    <row r="53" spans="1:29" s="22" customFormat="1">
      <c r="A53" s="22" t="s">
        <v>0</v>
      </c>
      <c r="B53" s="22">
        <v>117.5</v>
      </c>
      <c r="C53" s="23">
        <v>1</v>
      </c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3">
        <v>1</v>
      </c>
      <c r="J53" s="23">
        <v>1</v>
      </c>
      <c r="K53" s="23">
        <v>1</v>
      </c>
      <c r="L53" s="23">
        <v>1</v>
      </c>
      <c r="M53" s="23">
        <v>1</v>
      </c>
      <c r="N53" s="23">
        <v>1</v>
      </c>
      <c r="O53" s="22">
        <f>B53*(C53+D53+E53+F53+G53+H53+I53+J53+K53+L53+M53+N53)</f>
        <v>1410</v>
      </c>
      <c r="Q53" s="6">
        <f>(B53*U51)+B53</f>
        <v>117.5</v>
      </c>
      <c r="R53" s="6">
        <f>(B53*U51)+B53</f>
        <v>117.5</v>
      </c>
      <c r="S53" s="6">
        <f>(R53*U51)+R53</f>
        <v>117.5</v>
      </c>
      <c r="T53" s="6">
        <f>(R53*U51)+R53</f>
        <v>117.5</v>
      </c>
      <c r="U53" s="6">
        <f>(T53*U51)+T53</f>
        <v>117.5</v>
      </c>
      <c r="V53" s="6">
        <f>(T53*U51)+T53</f>
        <v>117.5</v>
      </c>
      <c r="W53" s="6">
        <f>(V53*U51)+V53</f>
        <v>117.5</v>
      </c>
      <c r="X53" s="6">
        <f>(V53*U51)+V53</f>
        <v>117.5</v>
      </c>
      <c r="Y53" s="6">
        <f>(X53*U51)+X53</f>
        <v>117.5</v>
      </c>
      <c r="Z53" s="6">
        <f>(X53*U51)+X53</f>
        <v>117.5</v>
      </c>
      <c r="AA53" s="6">
        <f>(Z53*U51)+Z53</f>
        <v>117.5</v>
      </c>
      <c r="AB53" s="6">
        <f>(AA53*AA51)+AA53</f>
        <v>117.5</v>
      </c>
      <c r="AC53" s="8">
        <f>SUM(Q53:AB53)</f>
        <v>1410</v>
      </c>
    </row>
    <row r="54" spans="1:29" s="22" customFormat="1">
      <c r="A54" s="22" t="s">
        <v>10</v>
      </c>
      <c r="B54" s="22">
        <v>210.8</v>
      </c>
      <c r="C54" s="23"/>
      <c r="D54" s="23">
        <v>1</v>
      </c>
      <c r="E54" s="23"/>
      <c r="F54" s="23">
        <v>1</v>
      </c>
      <c r="G54" s="23"/>
      <c r="H54" s="23">
        <v>1</v>
      </c>
      <c r="I54" s="23"/>
      <c r="J54" s="23">
        <v>1</v>
      </c>
      <c r="K54" s="23"/>
      <c r="L54" s="23">
        <v>1</v>
      </c>
      <c r="M54" s="23"/>
      <c r="N54" s="23">
        <v>1</v>
      </c>
      <c r="O54" s="22">
        <f>B54*(C54+D54+E54+F54+G54+H54+I54+J54+K54+L54+M54+N54)</f>
        <v>1264.8000000000002</v>
      </c>
      <c r="Q54" s="5">
        <f>(B54*U51)+B54</f>
        <v>210.8</v>
      </c>
      <c r="R54" s="6">
        <f>(B54*U51)+B54</f>
        <v>210.8</v>
      </c>
      <c r="S54" s="5">
        <f>(R54*U51)+R54</f>
        <v>210.8</v>
      </c>
      <c r="T54" s="6">
        <f>(R54*U51)+R54</f>
        <v>210.8</v>
      </c>
      <c r="U54" s="5">
        <f>(T54*U51)+T54</f>
        <v>210.8</v>
      </c>
      <c r="V54" s="6">
        <f>(T54*U51)+T54</f>
        <v>210.8</v>
      </c>
      <c r="W54" s="5">
        <f>(V54*U51)+V54</f>
        <v>210.8</v>
      </c>
      <c r="X54" s="6">
        <f>(W54*AA51)+W54</f>
        <v>210.8</v>
      </c>
      <c r="Y54" s="5">
        <f>(X54*U51)+X54</f>
        <v>210.8</v>
      </c>
      <c r="Z54" s="6">
        <f>(Y54*AA51)+Y54</f>
        <v>210.8</v>
      </c>
      <c r="AA54" s="5">
        <f>(Z54*U51)+Z54</f>
        <v>210.8</v>
      </c>
      <c r="AB54" s="6">
        <f>(AA54*AA51)+AA54</f>
        <v>210.8</v>
      </c>
      <c r="AC54" s="8">
        <f>SUM(R54,T54,V54,X54,Z54,AB54)</f>
        <v>1264.8</v>
      </c>
    </row>
    <row r="55" spans="1:29" s="22" customFormat="1">
      <c r="A55" s="22" t="s">
        <v>11</v>
      </c>
      <c r="B55" s="22">
        <v>245.6</v>
      </c>
      <c r="C55" s="23"/>
      <c r="D55" s="23"/>
      <c r="E55" s="23"/>
      <c r="F55" s="23">
        <v>1</v>
      </c>
      <c r="G55" s="23"/>
      <c r="H55" s="23"/>
      <c r="I55" s="23"/>
      <c r="J55" s="23">
        <v>1</v>
      </c>
      <c r="K55" s="23"/>
      <c r="L55" s="23">
        <v>0</v>
      </c>
      <c r="M55" s="23"/>
      <c r="N55" s="23">
        <v>1</v>
      </c>
      <c r="O55" s="22">
        <f>B55*(C55+D55+E55+F55+G55+H55+I55+J55+K55+L55+M55+N55)</f>
        <v>736.8</v>
      </c>
      <c r="Q55" s="5">
        <f>(B55*U51)+B55</f>
        <v>245.6</v>
      </c>
      <c r="R55" s="5">
        <f>(B55*U51)+B55</f>
        <v>245.6</v>
      </c>
      <c r="S55" s="5">
        <f>(R55*U51)+R55</f>
        <v>245.6</v>
      </c>
      <c r="T55" s="6">
        <f>(R55*U51)+R55</f>
        <v>245.6</v>
      </c>
      <c r="U55" s="5">
        <f>(T55*U51)+T55</f>
        <v>245.6</v>
      </c>
      <c r="V55" s="5">
        <f>(T55*U51)+T55</f>
        <v>245.6</v>
      </c>
      <c r="W55" s="5">
        <f>(V55*U51)+V55</f>
        <v>245.6</v>
      </c>
      <c r="X55" s="6">
        <f>(V55*U51)+V55</f>
        <v>245.6</v>
      </c>
      <c r="Y55" s="5">
        <f>(X55*U51)+X55</f>
        <v>245.6</v>
      </c>
      <c r="Z55" s="5">
        <f>(X55*U51)+X55</f>
        <v>245.6</v>
      </c>
      <c r="AA55" s="5">
        <f>(Z55*U51)+Z55</f>
        <v>245.6</v>
      </c>
      <c r="AB55" s="6">
        <f>(AA55*AA51)+AA55</f>
        <v>245.6</v>
      </c>
      <c r="AC55" s="8">
        <f>SUM(T55,X55,AB55)</f>
        <v>736.8</v>
      </c>
    </row>
    <row r="56" spans="1:29" s="22" customFormat="1">
      <c r="A56" s="22" t="s">
        <v>33</v>
      </c>
      <c r="B56" s="22">
        <v>77</v>
      </c>
      <c r="C56" s="23">
        <v>1</v>
      </c>
      <c r="D56" s="23">
        <v>1</v>
      </c>
      <c r="E56" s="23"/>
      <c r="F56" s="23">
        <v>2</v>
      </c>
      <c r="G56" s="23"/>
      <c r="H56" s="23">
        <v>2</v>
      </c>
      <c r="I56" s="23"/>
      <c r="J56" s="23">
        <v>2</v>
      </c>
      <c r="K56" s="23"/>
      <c r="L56" s="23">
        <v>2</v>
      </c>
      <c r="M56" s="23"/>
      <c r="N56" s="23">
        <v>2</v>
      </c>
      <c r="O56" s="22">
        <f>B56*(C56+D56+F56+H56+J56+L56+N56)</f>
        <v>924</v>
      </c>
      <c r="Q56" s="6">
        <f>(B56*U51)+B56</f>
        <v>77</v>
      </c>
      <c r="R56" s="6">
        <f>(B56*U51)+B56</f>
        <v>77</v>
      </c>
      <c r="S56" s="5">
        <f>(R56*U51)+R56</f>
        <v>77</v>
      </c>
      <c r="T56" s="6">
        <f>(R56*U51)+R56</f>
        <v>77</v>
      </c>
      <c r="U56" s="5">
        <f>(T56*U51)+T56</f>
        <v>77</v>
      </c>
      <c r="V56" s="6">
        <f>(T56*U51)+T56</f>
        <v>77</v>
      </c>
      <c r="W56" s="18">
        <f>(V56*U51)+V56</f>
        <v>77</v>
      </c>
      <c r="X56" s="6">
        <f>(V56*U51)+V56</f>
        <v>77</v>
      </c>
      <c r="Y56" s="18">
        <f>(X56*U51)+X56</f>
        <v>77</v>
      </c>
      <c r="Z56" s="6">
        <f>(X56*U51)+X56</f>
        <v>77</v>
      </c>
      <c r="AA56" s="18">
        <f>(Z56*U51)+Z56</f>
        <v>77</v>
      </c>
      <c r="AB56" s="6">
        <f>(Z56*U51)+Z56</f>
        <v>77</v>
      </c>
      <c r="AC56" s="8">
        <f>SUM(Q56,R56,T56,V56,X56,Z56,AB56)</f>
        <v>539</v>
      </c>
    </row>
    <row r="57" spans="1:29" s="22" customFormat="1">
      <c r="A57" s="22" t="s">
        <v>12</v>
      </c>
      <c r="B57" s="22">
        <v>332.5</v>
      </c>
      <c r="C57" s="23">
        <v>1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2">
        <f t="shared" ref="O57:O62" si="5">B57*(C57+D57+E57+F57+G57+H57)</f>
        <v>332.5</v>
      </c>
      <c r="Q57" s="6">
        <f>(B57*U51)+B57</f>
        <v>332.5</v>
      </c>
      <c r="R57" s="5">
        <f>(B57*U51)+B57</f>
        <v>332.5</v>
      </c>
      <c r="S57" s="5">
        <f>(R57*U51)+R57</f>
        <v>332.5</v>
      </c>
      <c r="T57" s="5">
        <f>(R57*U51)+R57</f>
        <v>332.5</v>
      </c>
      <c r="U57" s="5">
        <f>(T57*U51)+T57</f>
        <v>332.5</v>
      </c>
      <c r="V57" s="5">
        <f>(T57*U51)+T57</f>
        <v>332.5</v>
      </c>
      <c r="W57" s="5">
        <f>(V57*U51)+V57</f>
        <v>332.5</v>
      </c>
      <c r="X57" s="5">
        <f>(W57*V51)+W57</f>
        <v>332.5</v>
      </c>
      <c r="Y57" s="5">
        <f>(X57*U51)+X57</f>
        <v>332.5</v>
      </c>
      <c r="Z57" s="5">
        <f>(Y57*V51)+Y57</f>
        <v>332.5</v>
      </c>
      <c r="AA57" s="5">
        <f>(Z57*U51)+Z57</f>
        <v>332.5</v>
      </c>
      <c r="AB57" s="5">
        <f>(AA57*V51)+AA57</f>
        <v>332.5</v>
      </c>
      <c r="AC57" s="8">
        <f>SUM(Q57)</f>
        <v>332.5</v>
      </c>
    </row>
    <row r="58" spans="1:29" s="22" customFormat="1">
      <c r="A58" s="22" t="s">
        <v>13</v>
      </c>
      <c r="B58" s="22">
        <v>379.05</v>
      </c>
      <c r="C58" s="23"/>
      <c r="D58" s="23">
        <v>1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2">
        <f t="shared" si="5"/>
        <v>379.05</v>
      </c>
      <c r="Q58" s="5">
        <f>(B58*U51)+B58</f>
        <v>379.05</v>
      </c>
      <c r="R58" s="6">
        <f>(B58*U51)+B58</f>
        <v>379.05</v>
      </c>
      <c r="S58" s="5">
        <f>(R58*U51)+R58</f>
        <v>379.05</v>
      </c>
      <c r="T58" s="5">
        <f>(R58*U51)+R58</f>
        <v>379.05</v>
      </c>
      <c r="U58" s="5">
        <f>(T58*U51)+T58</f>
        <v>379.05</v>
      </c>
      <c r="V58" s="5">
        <f>(T58*U51)+T58</f>
        <v>379.05</v>
      </c>
      <c r="W58" s="5">
        <f>(V58*U51)+V58</f>
        <v>379.05</v>
      </c>
      <c r="X58" s="5">
        <f>(V58*U51)+V58</f>
        <v>379.05</v>
      </c>
      <c r="Y58" s="5">
        <f>(X58*U51)+X58</f>
        <v>379.05</v>
      </c>
      <c r="Z58" s="5">
        <f>(X58*U51)+X58</f>
        <v>379.05</v>
      </c>
      <c r="AA58" s="5">
        <f>(Z58*U51)+Z58</f>
        <v>379.05</v>
      </c>
      <c r="AB58" s="5">
        <f>(Z58*U51)+Z58</f>
        <v>379.05</v>
      </c>
      <c r="AC58" s="8">
        <f>SUM(R58)</f>
        <v>379.05</v>
      </c>
    </row>
    <row r="59" spans="1:29" s="22" customFormat="1">
      <c r="A59" s="22" t="s">
        <v>14</v>
      </c>
      <c r="B59" s="22">
        <v>332.5</v>
      </c>
      <c r="C59" s="23"/>
      <c r="D59" s="23"/>
      <c r="E59" s="23">
        <v>1</v>
      </c>
      <c r="F59" s="23"/>
      <c r="G59" s="23"/>
      <c r="H59" s="23"/>
      <c r="I59" s="23"/>
      <c r="J59" s="23"/>
      <c r="K59" s="23"/>
      <c r="L59" s="23"/>
      <c r="M59" s="23"/>
      <c r="N59" s="23"/>
      <c r="O59" s="22">
        <f t="shared" si="5"/>
        <v>332.5</v>
      </c>
      <c r="Q59" s="5">
        <f>(B59*U51)+B59</f>
        <v>332.5</v>
      </c>
      <c r="R59" s="5">
        <f>(B59*U51)+B59</f>
        <v>332.5</v>
      </c>
      <c r="S59" s="6">
        <f>(R59*U51)+R59</f>
        <v>332.5</v>
      </c>
      <c r="T59" s="5">
        <f>(R59*U51)+R59</f>
        <v>332.5</v>
      </c>
      <c r="U59" s="5">
        <f>(T59*U51)+T59</f>
        <v>332.5</v>
      </c>
      <c r="V59" s="5">
        <f>(T59*U51)+T59</f>
        <v>332.5</v>
      </c>
      <c r="W59" s="5">
        <f>(V59*U51)+V59</f>
        <v>332.5</v>
      </c>
      <c r="X59" s="5">
        <f>(V59*U51)+V59</f>
        <v>332.5</v>
      </c>
      <c r="Y59" s="5">
        <f>(X59*U51)+X59</f>
        <v>332.5</v>
      </c>
      <c r="Z59" s="5">
        <f>(X59*U51)+X59</f>
        <v>332.5</v>
      </c>
      <c r="AA59" s="5">
        <f>(Z59*U51)+Z59</f>
        <v>332.5</v>
      </c>
      <c r="AB59" s="5">
        <f>(Z59*U51)+Z59</f>
        <v>332.5</v>
      </c>
      <c r="AC59" s="8">
        <f>SUM(S59)</f>
        <v>332.5</v>
      </c>
    </row>
    <row r="60" spans="1:29" s="22" customFormat="1">
      <c r="A60" s="22" t="s">
        <v>15</v>
      </c>
      <c r="B60" s="22">
        <v>379.05</v>
      </c>
      <c r="C60" s="23"/>
      <c r="D60" s="23"/>
      <c r="E60" s="23"/>
      <c r="F60" s="23">
        <v>1</v>
      </c>
      <c r="G60" s="23"/>
      <c r="H60" s="23"/>
      <c r="I60" s="23"/>
      <c r="J60" s="23"/>
      <c r="K60" s="23"/>
      <c r="L60" s="23"/>
      <c r="M60" s="23"/>
      <c r="N60" s="23"/>
      <c r="O60" s="22">
        <f t="shared" si="5"/>
        <v>379.05</v>
      </c>
      <c r="Q60" s="5">
        <f>(B60*U51)+B60</f>
        <v>379.05</v>
      </c>
      <c r="R60" s="5">
        <f>(B60*U51)+B60</f>
        <v>379.05</v>
      </c>
      <c r="S60" s="5">
        <f>(R60*U51)+R60</f>
        <v>379.05</v>
      </c>
      <c r="T60" s="6">
        <f>(R60*U51)+R60</f>
        <v>379.05</v>
      </c>
      <c r="U60" s="5">
        <f>(T60*U51)+T60</f>
        <v>379.05</v>
      </c>
      <c r="V60" s="5">
        <f>(T60*U51)+T60</f>
        <v>379.05</v>
      </c>
      <c r="W60" s="5">
        <f>(V60*U51)+V60</f>
        <v>379.05</v>
      </c>
      <c r="X60" s="5">
        <f>(V60*U51)+V60</f>
        <v>379.05</v>
      </c>
      <c r="Y60" s="5">
        <f>(X60*U51)+X60</f>
        <v>379.05</v>
      </c>
      <c r="Z60" s="5">
        <f>(X60*U51)+X60</f>
        <v>379.05</v>
      </c>
      <c r="AA60" s="5">
        <f>(Z60*U51)+Z60</f>
        <v>379.05</v>
      </c>
      <c r="AB60" s="5">
        <f>(Z60*U51)+Z60</f>
        <v>379.05</v>
      </c>
      <c r="AC60" s="8">
        <f>SUM(T60)</f>
        <v>379.05</v>
      </c>
    </row>
    <row r="61" spans="1:29" s="22" customFormat="1">
      <c r="A61" s="22" t="s">
        <v>16</v>
      </c>
      <c r="B61" s="22">
        <v>332.5</v>
      </c>
      <c r="C61" s="23"/>
      <c r="D61" s="23"/>
      <c r="E61" s="23"/>
      <c r="F61" s="23"/>
      <c r="G61" s="23">
        <v>1</v>
      </c>
      <c r="H61" s="23"/>
      <c r="I61" s="23"/>
      <c r="J61" s="23"/>
      <c r="K61" s="23"/>
      <c r="L61" s="23"/>
      <c r="M61" s="23"/>
      <c r="N61" s="23"/>
      <c r="O61" s="22">
        <f t="shared" si="5"/>
        <v>332.5</v>
      </c>
      <c r="Q61" s="5">
        <f>(B61*U51)+B61</f>
        <v>332.5</v>
      </c>
      <c r="R61" s="5">
        <f>(B61*U51)+B61</f>
        <v>332.5</v>
      </c>
      <c r="S61" s="18">
        <f>(R61*U51)+R61</f>
        <v>332.5</v>
      </c>
      <c r="T61" s="5">
        <f>(R61*U51)+R61</f>
        <v>332.5</v>
      </c>
      <c r="U61" s="6">
        <f>(T61*U51)+T61</f>
        <v>332.5</v>
      </c>
      <c r="V61" s="5">
        <f>(T61*U51)+T61</f>
        <v>332.5</v>
      </c>
      <c r="W61" s="5">
        <f>(V61*U51)+V61</f>
        <v>332.5</v>
      </c>
      <c r="X61" s="5">
        <f>(V61*U51)+V61</f>
        <v>332.5</v>
      </c>
      <c r="Y61" s="5">
        <f>(X61*U51)+X61</f>
        <v>332.5</v>
      </c>
      <c r="Z61" s="5">
        <f>(X61*U51)+X61</f>
        <v>332.5</v>
      </c>
      <c r="AA61" s="5">
        <f>(Z61*U51)+Z61</f>
        <v>332.5</v>
      </c>
      <c r="AB61" s="5">
        <f>(Z61*U51)+Z61</f>
        <v>332.5</v>
      </c>
      <c r="AC61" s="8">
        <f>SUM(U61)</f>
        <v>332.5</v>
      </c>
    </row>
    <row r="62" spans="1:29" s="22" customFormat="1">
      <c r="A62" s="22" t="s">
        <v>17</v>
      </c>
      <c r="B62" s="22">
        <v>379.05</v>
      </c>
      <c r="C62" s="23"/>
      <c r="D62" s="23"/>
      <c r="E62" s="23"/>
      <c r="F62" s="23"/>
      <c r="G62" s="23"/>
      <c r="H62" s="23">
        <v>1</v>
      </c>
      <c r="I62" s="23"/>
      <c r="J62" s="23"/>
      <c r="K62" s="23"/>
      <c r="L62" s="23"/>
      <c r="M62" s="23"/>
      <c r="N62" s="23"/>
      <c r="O62" s="22">
        <f t="shared" si="5"/>
        <v>379.05</v>
      </c>
      <c r="Q62" s="5">
        <f>(B62*U51)+B62</f>
        <v>379.05</v>
      </c>
      <c r="R62" s="5">
        <f>(B62*U51)+B62</f>
        <v>379.05</v>
      </c>
      <c r="S62" s="18">
        <f>(R62*U51)+R62</f>
        <v>379.05</v>
      </c>
      <c r="T62" s="5">
        <f>(R62*U51)+R62</f>
        <v>379.05</v>
      </c>
      <c r="U62" s="5">
        <f>(T62*U51)+T62</f>
        <v>379.05</v>
      </c>
      <c r="V62" s="6">
        <f>(T62*U51)+T62</f>
        <v>379.05</v>
      </c>
      <c r="W62" s="5">
        <f>(V62*U51)+V62</f>
        <v>379.05</v>
      </c>
      <c r="X62" s="5">
        <f>(V62*U51)+V62</f>
        <v>379.05</v>
      </c>
      <c r="Y62" s="5">
        <f>(X62*U51)+X62</f>
        <v>379.05</v>
      </c>
      <c r="Z62" s="5">
        <f>(X62*U51)+X62</f>
        <v>379.05</v>
      </c>
      <c r="AA62" s="5">
        <f>(Z62*U51)+Z62</f>
        <v>379.05</v>
      </c>
      <c r="AB62" s="5">
        <f>(Z62*U51)+Z62</f>
        <v>379.05</v>
      </c>
      <c r="AC62" s="8">
        <f>SUM(V62)</f>
        <v>379.05</v>
      </c>
    </row>
    <row r="63" spans="1:29" s="22" customFormat="1">
      <c r="A63" s="22" t="s">
        <v>73</v>
      </c>
      <c r="B63" s="22">
        <v>332.5</v>
      </c>
      <c r="C63" s="23"/>
      <c r="D63" s="23"/>
      <c r="E63" s="23"/>
      <c r="F63" s="23"/>
      <c r="G63" s="23"/>
      <c r="H63" s="23"/>
      <c r="I63" s="23">
        <v>1</v>
      </c>
      <c r="J63" s="23"/>
      <c r="K63" s="23"/>
      <c r="L63" s="23"/>
      <c r="M63" s="23"/>
      <c r="N63" s="23"/>
      <c r="O63" s="22">
        <f>B63*(C63+D63+E63+F63+G63+H63+I63)</f>
        <v>332.5</v>
      </c>
      <c r="Q63" s="5">
        <f>(B63*U51)+B63</f>
        <v>332.5</v>
      </c>
      <c r="R63" s="5">
        <f>(B63*U51)+B63</f>
        <v>332.5</v>
      </c>
      <c r="S63" s="18">
        <f>(R63*U51)+R63</f>
        <v>332.5</v>
      </c>
      <c r="T63" s="5">
        <f>(R63*U51)+R63</f>
        <v>332.5</v>
      </c>
      <c r="U63" s="5">
        <f>(T63*U51)+T63</f>
        <v>332.5</v>
      </c>
      <c r="V63" s="5">
        <f>(T63*U51)+T63</f>
        <v>332.5</v>
      </c>
      <c r="W63" s="6">
        <f>(V63*U51)+V63</f>
        <v>332.5</v>
      </c>
      <c r="X63" s="5">
        <f>(V63*U51)+V63</f>
        <v>332.5</v>
      </c>
      <c r="Y63" s="5">
        <f>(X63*U51)+X63</f>
        <v>332.5</v>
      </c>
      <c r="Z63" s="5">
        <f>(X63*U51)+X63</f>
        <v>332.5</v>
      </c>
      <c r="AA63" s="5">
        <f>(Z63*U51)+Z63</f>
        <v>332.5</v>
      </c>
      <c r="AB63" s="5">
        <f>(Z63*U51)+Z63</f>
        <v>332.5</v>
      </c>
      <c r="AC63" s="8">
        <f>SUM(W63)</f>
        <v>332.5</v>
      </c>
    </row>
    <row r="64" spans="1:29" s="22" customFormat="1">
      <c r="A64" s="22" t="s">
        <v>74</v>
      </c>
      <c r="B64" s="22">
        <v>379.05</v>
      </c>
      <c r="C64" s="23"/>
      <c r="D64" s="23"/>
      <c r="E64" s="23"/>
      <c r="F64" s="23"/>
      <c r="G64" s="23"/>
      <c r="H64" s="23"/>
      <c r="I64" s="23"/>
      <c r="J64" s="23">
        <v>1</v>
      </c>
      <c r="K64" s="23"/>
      <c r="L64" s="23"/>
      <c r="M64" s="23"/>
      <c r="N64" s="23"/>
      <c r="O64" s="22">
        <f t="shared" ref="O64:O69" si="6">B64*(C64+D64+E64+F64+G64+H64+I64+J64+K64+L64+M64+N64)</f>
        <v>379.05</v>
      </c>
      <c r="Q64" s="5">
        <f>(B64*U51)+B64</f>
        <v>379.05</v>
      </c>
      <c r="R64" s="5">
        <f>(B64*U51)+B64</f>
        <v>379.05</v>
      </c>
      <c r="S64" s="18">
        <f>(R64*U51)+R64</f>
        <v>379.05</v>
      </c>
      <c r="T64" s="5">
        <f>(R64*U51)+R64</f>
        <v>379.05</v>
      </c>
      <c r="U64" s="5">
        <f>(T64*U51)+T64</f>
        <v>379.05</v>
      </c>
      <c r="V64" s="5">
        <f>(T64*U51)+T64</f>
        <v>379.05</v>
      </c>
      <c r="W64" s="5">
        <f>(V64*U51)+V64</f>
        <v>379.05</v>
      </c>
      <c r="X64" s="6">
        <f>(V64*U51)+V64</f>
        <v>379.05</v>
      </c>
      <c r="Y64" s="5">
        <f>(X64*U51)+X64</f>
        <v>379.05</v>
      </c>
      <c r="Z64" s="5">
        <f>(X64*U51)+X64</f>
        <v>379.05</v>
      </c>
      <c r="AA64" s="5">
        <f>(Z64*U51)+Z64</f>
        <v>379.05</v>
      </c>
      <c r="AB64" s="5">
        <f>(Z64*U51)+Z64</f>
        <v>379.05</v>
      </c>
      <c r="AC64" s="8">
        <f>SUM(X64)</f>
        <v>379.05</v>
      </c>
    </row>
    <row r="65" spans="1:47" s="22" customFormat="1">
      <c r="A65" s="22" t="s">
        <v>75</v>
      </c>
      <c r="B65" s="22">
        <v>332.5</v>
      </c>
      <c r="C65" s="23"/>
      <c r="D65" s="23"/>
      <c r="E65" s="23"/>
      <c r="F65" s="23"/>
      <c r="G65" s="23"/>
      <c r="H65" s="23"/>
      <c r="I65" s="23"/>
      <c r="J65" s="23"/>
      <c r="K65" s="23">
        <v>1</v>
      </c>
      <c r="L65" s="23"/>
      <c r="M65" s="23"/>
      <c r="N65" s="23"/>
      <c r="O65" s="22">
        <f t="shared" si="6"/>
        <v>332.5</v>
      </c>
      <c r="Q65" s="5">
        <f>(B65*U51)+B65</f>
        <v>332.5</v>
      </c>
      <c r="R65" s="5">
        <f>(B65*U51)+B65</f>
        <v>332.5</v>
      </c>
      <c r="S65" s="18">
        <f>(R65*U51)+R65</f>
        <v>332.5</v>
      </c>
      <c r="T65" s="5">
        <f>(R65*U51)+R65</f>
        <v>332.5</v>
      </c>
      <c r="U65" s="5">
        <f>(T65*U51)+T65</f>
        <v>332.5</v>
      </c>
      <c r="V65" s="5">
        <f>(T65*U51)+T65</f>
        <v>332.5</v>
      </c>
      <c r="W65" s="5">
        <f>(V65*U51)+V65</f>
        <v>332.5</v>
      </c>
      <c r="X65" s="5">
        <f>(V65*U51)+V65</f>
        <v>332.5</v>
      </c>
      <c r="Y65" s="6">
        <f>(X65*U51)+X65</f>
        <v>332.5</v>
      </c>
      <c r="Z65" s="5">
        <f>(X65*U51)+X65</f>
        <v>332.5</v>
      </c>
      <c r="AA65" s="5">
        <f>(Z65*U51)+Z65</f>
        <v>332.5</v>
      </c>
      <c r="AB65" s="5">
        <f>(Z65*U51)+Z65</f>
        <v>332.5</v>
      </c>
      <c r="AC65" s="8">
        <f>SUM(Y65)</f>
        <v>332.5</v>
      </c>
    </row>
    <row r="66" spans="1:47" s="22" customFormat="1">
      <c r="A66" s="22" t="s">
        <v>76</v>
      </c>
      <c r="B66" s="22">
        <v>379.05</v>
      </c>
      <c r="C66" s="23"/>
      <c r="D66" s="23"/>
      <c r="E66" s="23"/>
      <c r="F66" s="23"/>
      <c r="G66" s="23"/>
      <c r="H66" s="23"/>
      <c r="I66" s="23"/>
      <c r="J66" s="23"/>
      <c r="K66" s="23"/>
      <c r="L66" s="23">
        <v>1</v>
      </c>
      <c r="M66" s="23"/>
      <c r="N66" s="23"/>
      <c r="O66" s="22">
        <f t="shared" si="6"/>
        <v>379.05</v>
      </c>
      <c r="Q66" s="5">
        <f>(B66*U51)+B66</f>
        <v>379.05</v>
      </c>
      <c r="R66" s="5">
        <f>(B66*U51)+B66</f>
        <v>379.05</v>
      </c>
      <c r="S66" s="18">
        <f>(R66*U51)+R66</f>
        <v>379.05</v>
      </c>
      <c r="T66" s="5">
        <f>(R66*U51)+R66</f>
        <v>379.05</v>
      </c>
      <c r="U66" s="5">
        <f>(T66*U51)+T66</f>
        <v>379.05</v>
      </c>
      <c r="V66" s="5">
        <f>(T66*U51)+T66</f>
        <v>379.05</v>
      </c>
      <c r="W66" s="5">
        <f>(V66*U51)+V66</f>
        <v>379.05</v>
      </c>
      <c r="X66" s="5">
        <f>(V66*U51)+V66</f>
        <v>379.05</v>
      </c>
      <c r="Y66" s="5">
        <f>(X66*U51)+X66</f>
        <v>379.05</v>
      </c>
      <c r="Z66" s="6">
        <f>(X66*U51)+X66</f>
        <v>379.05</v>
      </c>
      <c r="AA66" s="5">
        <f>(Z66*U51)+Z66</f>
        <v>379.05</v>
      </c>
      <c r="AB66" s="5">
        <f>(Z66*U51)+Z66</f>
        <v>379.05</v>
      </c>
      <c r="AC66" s="8">
        <f>SUM(Z66)</f>
        <v>379.05</v>
      </c>
    </row>
    <row r="67" spans="1:47" s="22" customFormat="1">
      <c r="A67" s="22" t="s">
        <v>77</v>
      </c>
      <c r="B67" s="22">
        <v>332.5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>
        <v>1</v>
      </c>
      <c r="N67" s="23"/>
      <c r="O67" s="22">
        <f t="shared" si="6"/>
        <v>332.5</v>
      </c>
      <c r="Q67" s="5">
        <f>(B67*U51)+B67</f>
        <v>332.5</v>
      </c>
      <c r="R67" s="5">
        <f>(B67*U51)+B67</f>
        <v>332.5</v>
      </c>
      <c r="S67" s="18">
        <f>(R67*U51)+R67</f>
        <v>332.5</v>
      </c>
      <c r="T67" s="5">
        <f>(R67*U51)+R67</f>
        <v>332.5</v>
      </c>
      <c r="U67" s="5">
        <f>(T67*U51)+T67</f>
        <v>332.5</v>
      </c>
      <c r="V67" s="5">
        <f>(T67*U51)+T67</f>
        <v>332.5</v>
      </c>
      <c r="W67" s="5">
        <f>(V67*U51)+V67</f>
        <v>332.5</v>
      </c>
      <c r="X67" s="5">
        <f>(V67*U51)+V67</f>
        <v>332.5</v>
      </c>
      <c r="Y67" s="5">
        <f>(X67*U51)+X67</f>
        <v>332.5</v>
      </c>
      <c r="Z67" s="5">
        <f>(X67*U51)+X67</f>
        <v>332.5</v>
      </c>
      <c r="AA67" s="6">
        <f>(Z67*U51)+Z67</f>
        <v>332.5</v>
      </c>
      <c r="AB67" s="5">
        <f>(Z67*U51)+Z67</f>
        <v>332.5</v>
      </c>
      <c r="AC67" s="8">
        <f>SUM(AA67)</f>
        <v>332.5</v>
      </c>
    </row>
    <row r="68" spans="1:47" s="22" customFormat="1">
      <c r="A68" s="22" t="s">
        <v>78</v>
      </c>
      <c r="B68" s="22">
        <v>379.05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>
        <v>1</v>
      </c>
      <c r="O68" s="22">
        <f t="shared" si="6"/>
        <v>379.05</v>
      </c>
      <c r="Q68" s="5">
        <f>(B68*U51)+B68</f>
        <v>379.05</v>
      </c>
      <c r="R68" s="5">
        <f>(B68*U51)+B68</f>
        <v>379.05</v>
      </c>
      <c r="S68" s="18">
        <f>(R68*U51)+R68</f>
        <v>379.05</v>
      </c>
      <c r="T68" s="5">
        <f>(R68*U51)+R68</f>
        <v>379.05</v>
      </c>
      <c r="U68" s="5">
        <f>(T68*U51)+T68</f>
        <v>379.05</v>
      </c>
      <c r="V68" s="5">
        <f>(T68*U51)+T68</f>
        <v>379.05</v>
      </c>
      <c r="W68" s="5">
        <f>(V68*U51)+V68</f>
        <v>379.05</v>
      </c>
      <c r="X68" s="5">
        <f>(V68*U51)+V68</f>
        <v>379.05</v>
      </c>
      <c r="Y68" s="5">
        <f>(X68*U51)+X68</f>
        <v>379.05</v>
      </c>
      <c r="Z68" s="5">
        <f>(X68*U51)+X68</f>
        <v>379.05</v>
      </c>
      <c r="AA68" s="5">
        <f>(Z68*U51)+Z68</f>
        <v>379.05</v>
      </c>
      <c r="AB68" s="6">
        <f>(Z68*U51)+Z68</f>
        <v>379.05</v>
      </c>
      <c r="AC68" s="8">
        <f>SUM(AB68)</f>
        <v>379.05</v>
      </c>
    </row>
    <row r="69" spans="1:47" s="22" customFormat="1">
      <c r="A69" s="22" t="s">
        <v>18</v>
      </c>
      <c r="B69" s="22">
        <v>50</v>
      </c>
      <c r="C69" s="23"/>
      <c r="D69" s="23">
        <v>1</v>
      </c>
      <c r="E69" s="23"/>
      <c r="F69" s="23">
        <v>1</v>
      </c>
      <c r="G69" s="23"/>
      <c r="H69" s="23">
        <v>1</v>
      </c>
      <c r="I69" s="23">
        <v>0</v>
      </c>
      <c r="J69" s="23">
        <v>1</v>
      </c>
      <c r="K69" s="23">
        <v>0</v>
      </c>
      <c r="L69" s="23">
        <v>1</v>
      </c>
      <c r="M69" s="23">
        <v>0</v>
      </c>
      <c r="N69" s="23">
        <v>1</v>
      </c>
      <c r="O69" s="22">
        <f t="shared" si="6"/>
        <v>300</v>
      </c>
      <c r="Q69" s="18">
        <f>(B69*U51)+B69</f>
        <v>50</v>
      </c>
      <c r="R69" s="6">
        <f>(B69*U51)+B69</f>
        <v>50</v>
      </c>
      <c r="S69" s="18">
        <f>(R69*U51)+R69</f>
        <v>50</v>
      </c>
      <c r="T69" s="6">
        <f>(R69*U51)+R69</f>
        <v>50</v>
      </c>
      <c r="U69" s="18">
        <f>(T69*U51)+T69</f>
        <v>50</v>
      </c>
      <c r="V69" s="6">
        <f>(T69*U51)+T69</f>
        <v>50</v>
      </c>
      <c r="W69" s="18">
        <f>(V69*U51)+V69</f>
        <v>50</v>
      </c>
      <c r="X69" s="6">
        <f>(V69*U51)+V69</f>
        <v>50</v>
      </c>
      <c r="Y69" s="18">
        <f>(X69*U51)+X69</f>
        <v>50</v>
      </c>
      <c r="Z69" s="6">
        <f>(X69*U51)+X69</f>
        <v>50</v>
      </c>
      <c r="AA69" s="18">
        <f>(Z69*U51)+Z69</f>
        <v>50</v>
      </c>
      <c r="AB69" s="6">
        <f>(Z69*U51)+Z69</f>
        <v>50</v>
      </c>
      <c r="AC69" s="8">
        <f>SUM(AB69,Z69,X69,V69,T69,R69)</f>
        <v>300</v>
      </c>
    </row>
    <row r="70" spans="1:47" s="22" customFormat="1">
      <c r="A70" s="22" t="s">
        <v>19</v>
      </c>
      <c r="B70" s="22">
        <v>4.5</v>
      </c>
      <c r="C70" s="23">
        <v>1</v>
      </c>
      <c r="D70" s="23">
        <v>1</v>
      </c>
      <c r="E70" s="23">
        <v>1</v>
      </c>
      <c r="F70" s="23">
        <v>1</v>
      </c>
      <c r="G70" s="23">
        <v>1</v>
      </c>
      <c r="H70" s="23">
        <v>1</v>
      </c>
      <c r="I70" s="23">
        <v>1</v>
      </c>
      <c r="J70" s="23">
        <v>1</v>
      </c>
      <c r="K70" s="23">
        <v>1</v>
      </c>
      <c r="L70" s="23">
        <v>1</v>
      </c>
      <c r="M70" s="23">
        <v>1</v>
      </c>
      <c r="N70" s="23">
        <v>1</v>
      </c>
      <c r="O70" s="22">
        <f>SUM(B70)*(C70+D70+E70+F70+G70+H70+I70+J70+K70+L70+M70+N70)</f>
        <v>54</v>
      </c>
      <c r="Q70" s="6">
        <f>(B70*U51)+B70</f>
        <v>4.5</v>
      </c>
      <c r="R70" s="6">
        <f>(B70*U51)+B70</f>
        <v>4.5</v>
      </c>
      <c r="S70" s="6">
        <f>(R70*U51)+R70</f>
        <v>4.5</v>
      </c>
      <c r="T70" s="6">
        <f>(R70*U51)+R70</f>
        <v>4.5</v>
      </c>
      <c r="U70" s="6">
        <f>(T70*U51)+T70</f>
        <v>4.5</v>
      </c>
      <c r="V70" s="6">
        <f>(T70*U51)+T70</f>
        <v>4.5</v>
      </c>
      <c r="W70" s="6">
        <f>(V70*U51)+V70</f>
        <v>4.5</v>
      </c>
      <c r="X70" s="6">
        <f>(V70*U51)+V70</f>
        <v>4.5</v>
      </c>
      <c r="Y70" s="6">
        <f>(X70*U51)+X70</f>
        <v>4.5</v>
      </c>
      <c r="Z70" s="6">
        <f>(X70*U51)+X70</f>
        <v>4.5</v>
      </c>
      <c r="AA70" s="6">
        <f>(Z70*U51)+Z70</f>
        <v>4.5</v>
      </c>
      <c r="AB70" s="6">
        <f>(Z70*U51)+Z70</f>
        <v>4.5</v>
      </c>
      <c r="AC70" s="8">
        <f>SUM(Q70:AB70)</f>
        <v>54</v>
      </c>
    </row>
    <row r="71" spans="1:4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1">
        <f>SUM(O53:O70)</f>
        <v>8958.9000000000015</v>
      </c>
      <c r="P71" s="22"/>
      <c r="Q71" s="22">
        <f>O71/6</f>
        <v>1493.1500000000003</v>
      </c>
      <c r="R71" s="22"/>
      <c r="S71" s="22"/>
      <c r="T71" s="22"/>
      <c r="U71" s="22"/>
      <c r="V71" s="5"/>
      <c r="W71" s="5"/>
      <c r="X71" s="5"/>
      <c r="Y71" s="5"/>
      <c r="Z71" s="5"/>
      <c r="AA71" s="5"/>
      <c r="AB71" s="5"/>
      <c r="AC71" s="8">
        <f>SUM(AC53:AC70)</f>
        <v>8573.9000000000015</v>
      </c>
    </row>
    <row r="72" spans="1:47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15">
        <f>AC71/12</f>
        <v>714.49166666666679</v>
      </c>
    </row>
    <row r="73" spans="1:47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9">
        <f>SUM(Q53,Q56,Q57,Q70)</f>
        <v>531.5</v>
      </c>
      <c r="R73" s="9">
        <f>SUM(R53:R54,R56,R58,R69:R70)</f>
        <v>838.85</v>
      </c>
      <c r="S73" s="9">
        <f>SUM(S53,S59,S70)</f>
        <v>454.5</v>
      </c>
      <c r="T73" s="9">
        <f>SUM(T53:T56,T60,T69:T70)</f>
        <v>1084.45</v>
      </c>
      <c r="U73" s="9">
        <f>SUM(U53,U61,U70)</f>
        <v>454.5</v>
      </c>
      <c r="V73" s="9">
        <f>SUM(V53:V54,V56,V62,V69:V70)</f>
        <v>838.85</v>
      </c>
      <c r="W73" s="9">
        <f>SUM(W53,W63,W70)</f>
        <v>454.5</v>
      </c>
      <c r="X73" s="9">
        <f>SUM(X53:X56,X64,X69:X70)</f>
        <v>1084.45</v>
      </c>
      <c r="Y73" s="9">
        <f>SUM(Y53,Y65,Y70)</f>
        <v>454.5</v>
      </c>
      <c r="Z73" s="9">
        <f>SUM(Z53:Z54,Z56,Z66,Z69:Z70)</f>
        <v>838.85</v>
      </c>
      <c r="AA73" s="9">
        <f>SUM(AA53,AA67,AA70)</f>
        <v>454.5</v>
      </c>
      <c r="AB73" s="9">
        <f>SUM(AB53:AB56,AB68:AB70)</f>
        <v>1084.45</v>
      </c>
      <c r="AC73" s="9">
        <f>SUM(Q73:AB73)</f>
        <v>8573.9000000000015</v>
      </c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1:47" s="22" customFormat="1">
      <c r="A74" s="47" t="s">
        <v>163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47" s="22" customFormat="1">
      <c r="A75" s="21" t="s">
        <v>164</v>
      </c>
      <c r="B75" s="48" t="s">
        <v>165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>
        <f>SUM(Q73:AB73)/12</f>
        <v>714.49166666666679</v>
      </c>
    </row>
    <row r="76" spans="1:47" s="22" customFormat="1">
      <c r="A76" s="45">
        <v>1.03</v>
      </c>
      <c r="B76" s="48">
        <v>6</v>
      </c>
      <c r="D76" s="9" t="s">
        <v>166</v>
      </c>
      <c r="E76" s="13"/>
      <c r="F76" s="13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47" s="22" customFormat="1">
      <c r="D77" s="13"/>
      <c r="E77" s="49">
        <f>AC75*((A76^B76)-1)/(A76-1)/B76</f>
        <v>770.27082648610713</v>
      </c>
      <c r="F77" s="13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47" s="22" customFormat="1"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47" s="22" customFormat="1">
      <c r="A79" s="3" t="s">
        <v>137</v>
      </c>
    </row>
    <row r="80" spans="1:47">
      <c r="A80" s="21" t="s">
        <v>60</v>
      </c>
      <c r="B80" s="22" t="s">
        <v>9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 t="s">
        <v>20</v>
      </c>
      <c r="U80" s="22"/>
      <c r="V80" s="28">
        <v>1</v>
      </c>
      <c r="W80" s="22"/>
      <c r="X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</row>
    <row r="81" spans="1:35">
      <c r="A81" s="4"/>
      <c r="B81" s="4" t="s">
        <v>153</v>
      </c>
      <c r="C81" s="4" t="s">
        <v>154</v>
      </c>
      <c r="D81" s="4" t="s">
        <v>155</v>
      </c>
      <c r="E81" s="4" t="s">
        <v>156</v>
      </c>
      <c r="F81" s="4" t="s">
        <v>157</v>
      </c>
      <c r="G81" s="4" t="s">
        <v>158</v>
      </c>
      <c r="H81" s="4" t="s">
        <v>159</v>
      </c>
      <c r="I81" s="4" t="s">
        <v>62</v>
      </c>
      <c r="J81" s="4" t="s">
        <v>61</v>
      </c>
      <c r="K81" s="4" t="s">
        <v>63</v>
      </c>
      <c r="L81" s="4" t="s">
        <v>64</v>
      </c>
      <c r="M81" s="4" t="s">
        <v>65</v>
      </c>
      <c r="N81" s="4" t="s">
        <v>66</v>
      </c>
      <c r="O81" s="4" t="s">
        <v>67</v>
      </c>
      <c r="P81" s="4" t="s">
        <v>68</v>
      </c>
      <c r="Q81" s="4" t="s">
        <v>69</v>
      </c>
      <c r="R81" s="4" t="s">
        <v>70</v>
      </c>
      <c r="S81" s="4" t="s">
        <v>71</v>
      </c>
      <c r="T81" s="4" t="s">
        <v>72</v>
      </c>
      <c r="U81" s="4" t="s">
        <v>46</v>
      </c>
      <c r="V81" s="4"/>
      <c r="W81" s="4" t="s">
        <v>79</v>
      </c>
      <c r="X81" s="4" t="s">
        <v>80</v>
      </c>
      <c r="Y81" s="4" t="s">
        <v>81</v>
      </c>
      <c r="Z81" s="4" t="s">
        <v>82</v>
      </c>
      <c r="AA81" s="4" t="s">
        <v>83</v>
      </c>
      <c r="AB81" s="4" t="s">
        <v>84</v>
      </c>
      <c r="AC81" s="4" t="s">
        <v>85</v>
      </c>
      <c r="AD81" s="4" t="s">
        <v>86</v>
      </c>
      <c r="AE81" s="4" t="s">
        <v>87</v>
      </c>
      <c r="AF81" s="4" t="s">
        <v>88</v>
      </c>
      <c r="AG81" s="4" t="s">
        <v>89</v>
      </c>
      <c r="AH81" s="4" t="s">
        <v>90</v>
      </c>
      <c r="AI81" s="4"/>
    </row>
    <row r="82" spans="1:35">
      <c r="A82" s="22" t="s">
        <v>0</v>
      </c>
      <c r="B82" s="22">
        <v>117.5</v>
      </c>
      <c r="C82" s="5">
        <f t="shared" ref="C82:H82" si="7">B82*$V$80</f>
        <v>117.5</v>
      </c>
      <c r="D82" s="5">
        <f t="shared" si="7"/>
        <v>117.5</v>
      </c>
      <c r="E82" s="5">
        <f t="shared" si="7"/>
        <v>117.5</v>
      </c>
      <c r="F82" s="5">
        <f t="shared" si="7"/>
        <v>117.5</v>
      </c>
      <c r="G82" s="5">
        <f t="shared" si="7"/>
        <v>117.5</v>
      </c>
      <c r="H82" s="5">
        <f t="shared" si="7"/>
        <v>117.5</v>
      </c>
      <c r="I82" s="23">
        <v>1</v>
      </c>
      <c r="J82" s="23">
        <v>1</v>
      </c>
      <c r="K82" s="23">
        <v>1</v>
      </c>
      <c r="L82" s="23">
        <v>1</v>
      </c>
      <c r="M82" s="23">
        <v>1</v>
      </c>
      <c r="N82" s="23">
        <v>1</v>
      </c>
      <c r="O82" s="23">
        <v>1</v>
      </c>
      <c r="P82" s="23">
        <v>1</v>
      </c>
      <c r="Q82" s="23">
        <v>1</v>
      </c>
      <c r="R82" s="23">
        <v>1</v>
      </c>
      <c r="S82" s="23">
        <v>1</v>
      </c>
      <c r="T82" s="23">
        <v>1</v>
      </c>
      <c r="U82" s="22">
        <f>B82*(I82+J82+K82+L82+M82+N82+O82+P82+Q82+R82+S82+T82)</f>
        <v>1410</v>
      </c>
      <c r="V82" s="22"/>
      <c r="W82" s="6">
        <f>B82</f>
        <v>117.5</v>
      </c>
      <c r="X82" s="6">
        <f>C82</f>
        <v>117.5</v>
      </c>
      <c r="Y82" s="6">
        <f>C82</f>
        <v>117.5</v>
      </c>
      <c r="Z82" s="6">
        <f>D82</f>
        <v>117.5</v>
      </c>
      <c r="AA82" s="6">
        <f>D82</f>
        <v>117.5</v>
      </c>
      <c r="AB82" s="6">
        <f>E82</f>
        <v>117.5</v>
      </c>
      <c r="AC82" s="6">
        <f>E82</f>
        <v>117.5</v>
      </c>
      <c r="AD82" s="6">
        <f>F82</f>
        <v>117.5</v>
      </c>
      <c r="AE82" s="6">
        <f>F82</f>
        <v>117.5</v>
      </c>
      <c r="AF82" s="6">
        <f>G82</f>
        <v>117.5</v>
      </c>
      <c r="AG82" s="6">
        <f>G82</f>
        <v>117.5</v>
      </c>
      <c r="AH82" s="6">
        <f>H82</f>
        <v>117.5</v>
      </c>
      <c r="AI82" s="8">
        <f>SUM(W82:AH82)</f>
        <v>1410</v>
      </c>
    </row>
    <row r="83" spans="1:35">
      <c r="A83" s="22" t="s">
        <v>32</v>
      </c>
      <c r="B83" s="22">
        <v>277.3</v>
      </c>
      <c r="C83" s="5">
        <f t="shared" ref="C83:H99" si="8">B83*$V$80</f>
        <v>277.3</v>
      </c>
      <c r="D83" s="5">
        <f t="shared" si="8"/>
        <v>277.3</v>
      </c>
      <c r="E83" s="5">
        <f t="shared" si="8"/>
        <v>277.3</v>
      </c>
      <c r="F83" s="5">
        <f t="shared" si="8"/>
        <v>277.3</v>
      </c>
      <c r="G83" s="5">
        <f t="shared" si="8"/>
        <v>277.3</v>
      </c>
      <c r="H83" s="5">
        <f t="shared" si="8"/>
        <v>277.3</v>
      </c>
      <c r="I83" s="23"/>
      <c r="J83" s="23">
        <v>1</v>
      </c>
      <c r="K83" s="23"/>
      <c r="L83" s="23">
        <v>1</v>
      </c>
      <c r="M83" s="23"/>
      <c r="N83" s="23">
        <v>1</v>
      </c>
      <c r="O83" s="23"/>
      <c r="P83" s="23">
        <v>1</v>
      </c>
      <c r="Q83" s="23"/>
      <c r="R83" s="23">
        <v>1</v>
      </c>
      <c r="S83" s="23"/>
      <c r="T83" s="23">
        <v>1</v>
      </c>
      <c r="U83" s="22">
        <f>B83*(I83+J83+K83+L83+M83+N83+O83+P83+Q83+R83+S83+T83)</f>
        <v>1663.8000000000002</v>
      </c>
      <c r="V83" s="22"/>
      <c r="W83" s="18"/>
      <c r="X83" s="6">
        <f>C83</f>
        <v>277.3</v>
      </c>
      <c r="Y83" s="18"/>
      <c r="Z83" s="6">
        <f>D83</f>
        <v>277.3</v>
      </c>
      <c r="AA83" s="18"/>
      <c r="AB83" s="6">
        <f>E83</f>
        <v>277.3</v>
      </c>
      <c r="AC83" s="18"/>
      <c r="AD83" s="6">
        <f>F83</f>
        <v>277.3</v>
      </c>
      <c r="AE83" s="18"/>
      <c r="AF83" s="6">
        <f>G83</f>
        <v>277.3</v>
      </c>
      <c r="AG83" s="18"/>
      <c r="AH83" s="6">
        <f>H83</f>
        <v>277.3</v>
      </c>
      <c r="AI83" s="8">
        <f>SUM(X83,Z83,AB83,AD83,AF83,AH83)</f>
        <v>1663.8</v>
      </c>
    </row>
    <row r="84" spans="1:35">
      <c r="A84" s="22" t="s">
        <v>11</v>
      </c>
      <c r="B84" s="22">
        <v>245.6</v>
      </c>
      <c r="C84" s="5">
        <f t="shared" si="8"/>
        <v>245.6</v>
      </c>
      <c r="D84" s="5">
        <f t="shared" si="8"/>
        <v>245.6</v>
      </c>
      <c r="E84" s="5">
        <f t="shared" si="8"/>
        <v>245.6</v>
      </c>
      <c r="F84" s="5">
        <f t="shared" si="8"/>
        <v>245.6</v>
      </c>
      <c r="G84" s="5">
        <f t="shared" si="8"/>
        <v>245.6</v>
      </c>
      <c r="H84" s="5">
        <f t="shared" si="8"/>
        <v>245.6</v>
      </c>
      <c r="I84" s="23"/>
      <c r="J84" s="23"/>
      <c r="K84" s="23"/>
      <c r="L84" s="23">
        <v>1</v>
      </c>
      <c r="M84" s="23"/>
      <c r="N84" s="23"/>
      <c r="O84" s="23"/>
      <c r="P84" s="23">
        <v>1</v>
      </c>
      <c r="Q84" s="23"/>
      <c r="R84" s="23">
        <v>0</v>
      </c>
      <c r="S84" s="23"/>
      <c r="T84" s="23">
        <v>1</v>
      </c>
      <c r="U84" s="22">
        <f>B84*(I84+J84+K84+L84+M84+N84+O84+P84+Q84+R84+S84+T84)</f>
        <v>736.8</v>
      </c>
      <c r="V84" s="22"/>
      <c r="W84" s="18"/>
      <c r="X84" s="18"/>
      <c r="Y84" s="18"/>
      <c r="Z84" s="6">
        <f>D84</f>
        <v>245.6</v>
      </c>
      <c r="AA84" s="18"/>
      <c r="AB84" s="18"/>
      <c r="AC84" s="18"/>
      <c r="AD84" s="6">
        <f>F84</f>
        <v>245.6</v>
      </c>
      <c r="AE84" s="18"/>
      <c r="AF84" s="18"/>
      <c r="AG84" s="18"/>
      <c r="AH84" s="6">
        <f>H84</f>
        <v>245.6</v>
      </c>
      <c r="AI84" s="8">
        <f>SUM(Z84,AD84,AH84)</f>
        <v>736.8</v>
      </c>
    </row>
    <row r="85" spans="1:35">
      <c r="A85" s="22" t="s">
        <v>33</v>
      </c>
      <c r="B85" s="22">
        <v>77</v>
      </c>
      <c r="C85" s="5">
        <f t="shared" si="8"/>
        <v>77</v>
      </c>
      <c r="D85" s="5">
        <f t="shared" si="8"/>
        <v>77</v>
      </c>
      <c r="E85" s="5">
        <f t="shared" si="8"/>
        <v>77</v>
      </c>
      <c r="F85" s="5">
        <f t="shared" si="8"/>
        <v>77</v>
      </c>
      <c r="G85" s="5">
        <f t="shared" si="8"/>
        <v>77</v>
      </c>
      <c r="H85" s="5">
        <f t="shared" si="8"/>
        <v>77</v>
      </c>
      <c r="I85" s="23">
        <v>1</v>
      </c>
      <c r="J85" s="23">
        <v>1</v>
      </c>
      <c r="K85" s="23"/>
      <c r="L85" s="23">
        <v>2</v>
      </c>
      <c r="M85" s="23"/>
      <c r="N85" s="23">
        <v>2</v>
      </c>
      <c r="O85" s="23"/>
      <c r="P85" s="23">
        <v>2</v>
      </c>
      <c r="Q85" s="23"/>
      <c r="R85" s="23">
        <v>2</v>
      </c>
      <c r="S85" s="23"/>
      <c r="T85" s="23">
        <v>2</v>
      </c>
      <c r="U85" s="22">
        <f>B85*(I85+J85+L85+N85+P85+R85+T85)</f>
        <v>924</v>
      </c>
      <c r="V85" s="22"/>
      <c r="W85" s="18"/>
      <c r="X85" s="6">
        <f>C85</f>
        <v>77</v>
      </c>
      <c r="Y85" s="18"/>
      <c r="Z85" s="6">
        <f>D85</f>
        <v>77</v>
      </c>
      <c r="AA85" s="18"/>
      <c r="AB85" s="6">
        <f>E85</f>
        <v>77</v>
      </c>
      <c r="AC85" s="18"/>
      <c r="AD85" s="6">
        <f>F85</f>
        <v>77</v>
      </c>
      <c r="AE85" s="18"/>
      <c r="AF85" s="6">
        <f>G85</f>
        <v>77</v>
      </c>
      <c r="AG85" s="18"/>
      <c r="AH85" s="6">
        <f>H85</f>
        <v>77</v>
      </c>
      <c r="AI85" s="8">
        <f>SUM(X85,Z85,AB85,AD85,AF85,AH85)</f>
        <v>462</v>
      </c>
    </row>
    <row r="86" spans="1:35">
      <c r="A86" s="22" t="s">
        <v>12</v>
      </c>
      <c r="B86" s="22">
        <v>332.5</v>
      </c>
      <c r="C86" s="5">
        <f t="shared" si="8"/>
        <v>332.5</v>
      </c>
      <c r="D86" s="5">
        <f t="shared" si="8"/>
        <v>332.5</v>
      </c>
      <c r="E86" s="5">
        <f t="shared" si="8"/>
        <v>332.5</v>
      </c>
      <c r="F86" s="5">
        <f t="shared" si="8"/>
        <v>332.5</v>
      </c>
      <c r="G86" s="5">
        <f t="shared" si="8"/>
        <v>332.5</v>
      </c>
      <c r="H86" s="5">
        <f t="shared" si="8"/>
        <v>332.5</v>
      </c>
      <c r="I86" s="23">
        <v>1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2">
        <f t="shared" ref="U86:U91" si="9">B86*(I86+J86+K86+L86+M86+N86)</f>
        <v>332.5</v>
      </c>
      <c r="V86" s="22"/>
      <c r="W86" s="6">
        <f>B86</f>
        <v>332.5</v>
      </c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8">
        <f>SUM(W86)</f>
        <v>332.5</v>
      </c>
    </row>
    <row r="87" spans="1:35">
      <c r="A87" s="22" t="s">
        <v>13</v>
      </c>
      <c r="B87" s="22">
        <v>379.05</v>
      </c>
      <c r="C87" s="5">
        <f t="shared" si="8"/>
        <v>379.05</v>
      </c>
      <c r="D87" s="5">
        <f t="shared" si="8"/>
        <v>379.05</v>
      </c>
      <c r="E87" s="5">
        <f t="shared" si="8"/>
        <v>379.05</v>
      </c>
      <c r="F87" s="5">
        <f t="shared" si="8"/>
        <v>379.05</v>
      </c>
      <c r="G87" s="5">
        <f t="shared" si="8"/>
        <v>379.05</v>
      </c>
      <c r="H87" s="5">
        <f t="shared" si="8"/>
        <v>379.05</v>
      </c>
      <c r="I87" s="23"/>
      <c r="J87" s="23">
        <v>1</v>
      </c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2">
        <f t="shared" si="9"/>
        <v>379.05</v>
      </c>
      <c r="V87" s="22"/>
      <c r="W87" s="18"/>
      <c r="X87" s="6">
        <f>C87</f>
        <v>379.05</v>
      </c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8">
        <f>SUM(X87)</f>
        <v>379.05</v>
      </c>
    </row>
    <row r="88" spans="1:35">
      <c r="A88" s="22" t="s">
        <v>14</v>
      </c>
      <c r="B88" s="22">
        <v>332.5</v>
      </c>
      <c r="C88" s="5">
        <f t="shared" si="8"/>
        <v>332.5</v>
      </c>
      <c r="D88" s="5">
        <f t="shared" si="8"/>
        <v>332.5</v>
      </c>
      <c r="E88" s="5">
        <f t="shared" si="8"/>
        <v>332.5</v>
      </c>
      <c r="F88" s="5">
        <f t="shared" si="8"/>
        <v>332.5</v>
      </c>
      <c r="G88" s="5">
        <f t="shared" si="8"/>
        <v>332.5</v>
      </c>
      <c r="H88" s="5">
        <f t="shared" si="8"/>
        <v>332.5</v>
      </c>
      <c r="I88" s="23"/>
      <c r="J88" s="23"/>
      <c r="K88" s="23">
        <v>1</v>
      </c>
      <c r="L88" s="23"/>
      <c r="M88" s="23"/>
      <c r="N88" s="23"/>
      <c r="O88" s="23"/>
      <c r="P88" s="23"/>
      <c r="Q88" s="23"/>
      <c r="R88" s="23"/>
      <c r="S88" s="23"/>
      <c r="T88" s="23"/>
      <c r="U88" s="22">
        <f t="shared" si="9"/>
        <v>332.5</v>
      </c>
      <c r="V88" s="22"/>
      <c r="W88" s="18"/>
      <c r="X88" s="18"/>
      <c r="Y88" s="6">
        <f>C88</f>
        <v>332.5</v>
      </c>
      <c r="Z88" s="18"/>
      <c r="AA88" s="18"/>
      <c r="AB88" s="18"/>
      <c r="AC88" s="18"/>
      <c r="AD88" s="18"/>
      <c r="AE88" s="18"/>
      <c r="AF88" s="18"/>
      <c r="AG88" s="18"/>
      <c r="AH88" s="18"/>
      <c r="AI88" s="8">
        <f>SUM(Y88)</f>
        <v>332.5</v>
      </c>
    </row>
    <row r="89" spans="1:35">
      <c r="A89" s="22" t="s">
        <v>15</v>
      </c>
      <c r="B89" s="22">
        <v>379.05</v>
      </c>
      <c r="C89" s="5">
        <f t="shared" si="8"/>
        <v>379.05</v>
      </c>
      <c r="D89" s="5">
        <f t="shared" si="8"/>
        <v>379.05</v>
      </c>
      <c r="E89" s="5">
        <f t="shared" si="8"/>
        <v>379.05</v>
      </c>
      <c r="F89" s="5">
        <f t="shared" si="8"/>
        <v>379.05</v>
      </c>
      <c r="G89" s="5">
        <f t="shared" si="8"/>
        <v>379.05</v>
      </c>
      <c r="H89" s="5">
        <f t="shared" si="8"/>
        <v>379.05</v>
      </c>
      <c r="I89" s="23"/>
      <c r="J89" s="23"/>
      <c r="K89" s="23"/>
      <c r="L89" s="23">
        <v>1</v>
      </c>
      <c r="M89" s="23"/>
      <c r="N89" s="23"/>
      <c r="O89" s="23"/>
      <c r="P89" s="23"/>
      <c r="Q89" s="23"/>
      <c r="R89" s="23"/>
      <c r="S89" s="23"/>
      <c r="T89" s="23"/>
      <c r="U89" s="22">
        <f t="shared" si="9"/>
        <v>379.05</v>
      </c>
      <c r="V89" s="22"/>
      <c r="W89" s="18"/>
      <c r="X89" s="18"/>
      <c r="Y89" s="18"/>
      <c r="Z89" s="6">
        <f>D89</f>
        <v>379.05</v>
      </c>
      <c r="AA89" s="18"/>
      <c r="AB89" s="18"/>
      <c r="AC89" s="18"/>
      <c r="AD89" s="18"/>
      <c r="AE89" s="18"/>
      <c r="AF89" s="18"/>
      <c r="AG89" s="18"/>
      <c r="AH89" s="18"/>
      <c r="AI89" s="8">
        <f>SUM(Z89)</f>
        <v>379.05</v>
      </c>
    </row>
    <row r="90" spans="1:35">
      <c r="A90" s="22" t="s">
        <v>16</v>
      </c>
      <c r="B90" s="22">
        <v>332.5</v>
      </c>
      <c r="C90" s="5">
        <f t="shared" si="8"/>
        <v>332.5</v>
      </c>
      <c r="D90" s="5">
        <f t="shared" si="8"/>
        <v>332.5</v>
      </c>
      <c r="E90" s="5">
        <f t="shared" si="8"/>
        <v>332.5</v>
      </c>
      <c r="F90" s="5">
        <f t="shared" si="8"/>
        <v>332.5</v>
      </c>
      <c r="G90" s="5">
        <f t="shared" si="8"/>
        <v>332.5</v>
      </c>
      <c r="H90" s="5">
        <f t="shared" si="8"/>
        <v>332.5</v>
      </c>
      <c r="I90" s="23"/>
      <c r="J90" s="23"/>
      <c r="K90" s="23"/>
      <c r="L90" s="23"/>
      <c r="M90" s="23">
        <v>1</v>
      </c>
      <c r="N90" s="23"/>
      <c r="O90" s="23"/>
      <c r="P90" s="23"/>
      <c r="Q90" s="23"/>
      <c r="R90" s="23"/>
      <c r="S90" s="23"/>
      <c r="T90" s="23"/>
      <c r="U90" s="22">
        <f t="shared" si="9"/>
        <v>332.5</v>
      </c>
      <c r="V90" s="22"/>
      <c r="W90" s="18"/>
      <c r="X90" s="18"/>
      <c r="Y90" s="18"/>
      <c r="Z90" s="18"/>
      <c r="AA90" s="6">
        <f>D90</f>
        <v>332.5</v>
      </c>
      <c r="AB90" s="18"/>
      <c r="AC90" s="18"/>
      <c r="AD90" s="18"/>
      <c r="AE90" s="18"/>
      <c r="AF90" s="18"/>
      <c r="AG90" s="18"/>
      <c r="AH90" s="18"/>
      <c r="AI90" s="8">
        <f>SUM(AA90)</f>
        <v>332.5</v>
      </c>
    </row>
    <row r="91" spans="1:35">
      <c r="A91" s="22" t="s">
        <v>17</v>
      </c>
      <c r="B91" s="22">
        <v>379.05</v>
      </c>
      <c r="C91" s="5">
        <f t="shared" si="8"/>
        <v>379.05</v>
      </c>
      <c r="D91" s="5">
        <f t="shared" si="8"/>
        <v>379.05</v>
      </c>
      <c r="E91" s="5">
        <f t="shared" si="8"/>
        <v>379.05</v>
      </c>
      <c r="F91" s="5">
        <f t="shared" si="8"/>
        <v>379.05</v>
      </c>
      <c r="G91" s="5">
        <f t="shared" si="8"/>
        <v>379.05</v>
      </c>
      <c r="H91" s="5">
        <f t="shared" si="8"/>
        <v>379.05</v>
      </c>
      <c r="I91" s="23"/>
      <c r="J91" s="23"/>
      <c r="K91" s="23"/>
      <c r="L91" s="23"/>
      <c r="M91" s="23"/>
      <c r="N91" s="23">
        <v>1</v>
      </c>
      <c r="O91" s="23"/>
      <c r="P91" s="23"/>
      <c r="Q91" s="23"/>
      <c r="R91" s="23"/>
      <c r="S91" s="23"/>
      <c r="T91" s="23"/>
      <c r="U91" s="22">
        <f t="shared" si="9"/>
        <v>379.05</v>
      </c>
      <c r="V91" s="22"/>
      <c r="W91" s="18"/>
      <c r="X91" s="18"/>
      <c r="Y91" s="18"/>
      <c r="Z91" s="18"/>
      <c r="AA91" s="18"/>
      <c r="AB91" s="6">
        <f>E91</f>
        <v>379.05</v>
      </c>
      <c r="AC91" s="18"/>
      <c r="AD91" s="18"/>
      <c r="AE91" s="18"/>
      <c r="AF91" s="18"/>
      <c r="AG91" s="18"/>
      <c r="AH91" s="18"/>
      <c r="AI91" s="8">
        <f>SUM(AB91)</f>
        <v>379.05</v>
      </c>
    </row>
    <row r="92" spans="1:35">
      <c r="A92" s="22" t="s">
        <v>73</v>
      </c>
      <c r="B92" s="22">
        <v>332.5</v>
      </c>
      <c r="C92" s="5">
        <f t="shared" si="8"/>
        <v>332.5</v>
      </c>
      <c r="D92" s="5">
        <f t="shared" si="8"/>
        <v>332.5</v>
      </c>
      <c r="E92" s="5">
        <f t="shared" si="8"/>
        <v>332.5</v>
      </c>
      <c r="F92" s="5">
        <f t="shared" si="8"/>
        <v>332.5</v>
      </c>
      <c r="G92" s="5">
        <f t="shared" si="8"/>
        <v>332.5</v>
      </c>
      <c r="H92" s="5">
        <f t="shared" si="8"/>
        <v>332.5</v>
      </c>
      <c r="I92" s="23"/>
      <c r="J92" s="23"/>
      <c r="K92" s="23"/>
      <c r="L92" s="23"/>
      <c r="M92" s="23"/>
      <c r="N92" s="23"/>
      <c r="O92" s="23">
        <v>1</v>
      </c>
      <c r="P92" s="23"/>
      <c r="Q92" s="23"/>
      <c r="R92" s="23"/>
      <c r="S92" s="23"/>
      <c r="T92" s="23"/>
      <c r="U92" s="22">
        <f>B92*(I92+J92+K92+L92+M92+N92+O92)</f>
        <v>332.5</v>
      </c>
      <c r="V92" s="22"/>
      <c r="W92" s="18"/>
      <c r="X92" s="18"/>
      <c r="Y92" s="18"/>
      <c r="Z92" s="18"/>
      <c r="AA92" s="18"/>
      <c r="AB92" s="18"/>
      <c r="AC92" s="6">
        <f>E92</f>
        <v>332.5</v>
      </c>
      <c r="AD92" s="18"/>
      <c r="AE92" s="18"/>
      <c r="AF92" s="18"/>
      <c r="AG92" s="18"/>
      <c r="AH92" s="18"/>
      <c r="AI92" s="8">
        <f>SUM(AC92)</f>
        <v>332.5</v>
      </c>
    </row>
    <row r="93" spans="1:35">
      <c r="A93" s="22" t="s">
        <v>74</v>
      </c>
      <c r="B93" s="22">
        <v>379.05</v>
      </c>
      <c r="C93" s="5">
        <f t="shared" si="8"/>
        <v>379.05</v>
      </c>
      <c r="D93" s="5">
        <f t="shared" si="8"/>
        <v>379.05</v>
      </c>
      <c r="E93" s="5">
        <f t="shared" si="8"/>
        <v>379.05</v>
      </c>
      <c r="F93" s="5">
        <f t="shared" si="8"/>
        <v>379.05</v>
      </c>
      <c r="G93" s="5">
        <f t="shared" si="8"/>
        <v>379.05</v>
      </c>
      <c r="H93" s="5">
        <f t="shared" si="8"/>
        <v>379.05</v>
      </c>
      <c r="I93" s="23"/>
      <c r="J93" s="23"/>
      <c r="K93" s="23"/>
      <c r="L93" s="23"/>
      <c r="M93" s="23"/>
      <c r="N93" s="23"/>
      <c r="O93" s="23"/>
      <c r="P93" s="23">
        <v>1</v>
      </c>
      <c r="Q93" s="23"/>
      <c r="R93" s="23"/>
      <c r="S93" s="23"/>
      <c r="T93" s="23"/>
      <c r="U93" s="22">
        <f t="shared" ref="U93:U98" si="10">B93*(I93+J93+K93+L93+M93+N93+O93+P93+Q93+R93+S93+T93)</f>
        <v>379.05</v>
      </c>
      <c r="V93" s="22"/>
      <c r="W93" s="18"/>
      <c r="X93" s="18"/>
      <c r="Y93" s="18"/>
      <c r="Z93" s="18"/>
      <c r="AA93" s="18"/>
      <c r="AB93" s="18"/>
      <c r="AC93" s="18"/>
      <c r="AD93" s="6">
        <f>F93</f>
        <v>379.05</v>
      </c>
      <c r="AE93" s="18"/>
      <c r="AF93" s="18"/>
      <c r="AG93" s="18"/>
      <c r="AH93" s="18"/>
      <c r="AI93" s="8">
        <f>SUM(AD93)</f>
        <v>379.05</v>
      </c>
    </row>
    <row r="94" spans="1:35">
      <c r="A94" s="22" t="s">
        <v>75</v>
      </c>
      <c r="B94" s="22">
        <v>332.5</v>
      </c>
      <c r="C94" s="5">
        <f t="shared" si="8"/>
        <v>332.5</v>
      </c>
      <c r="D94" s="5">
        <f t="shared" si="8"/>
        <v>332.5</v>
      </c>
      <c r="E94" s="5">
        <f t="shared" si="8"/>
        <v>332.5</v>
      </c>
      <c r="F94" s="5">
        <f t="shared" si="8"/>
        <v>332.5</v>
      </c>
      <c r="G94" s="5">
        <f t="shared" si="8"/>
        <v>332.5</v>
      </c>
      <c r="H94" s="5">
        <f t="shared" si="8"/>
        <v>332.5</v>
      </c>
      <c r="I94" s="23"/>
      <c r="J94" s="23"/>
      <c r="K94" s="23"/>
      <c r="L94" s="23"/>
      <c r="M94" s="23"/>
      <c r="N94" s="23"/>
      <c r="O94" s="23"/>
      <c r="P94" s="23"/>
      <c r="Q94" s="23">
        <v>1</v>
      </c>
      <c r="R94" s="23"/>
      <c r="S94" s="23"/>
      <c r="T94" s="23"/>
      <c r="U94" s="22">
        <f t="shared" si="10"/>
        <v>332.5</v>
      </c>
      <c r="V94" s="22"/>
      <c r="W94" s="18"/>
      <c r="X94" s="18"/>
      <c r="Y94" s="18"/>
      <c r="Z94" s="18"/>
      <c r="AA94" s="18"/>
      <c r="AB94" s="18"/>
      <c r="AC94" s="18"/>
      <c r="AD94" s="18"/>
      <c r="AE94" s="6">
        <f>F94</f>
        <v>332.5</v>
      </c>
      <c r="AF94" s="18"/>
      <c r="AG94" s="18"/>
      <c r="AH94" s="18"/>
      <c r="AI94" s="8">
        <f>SUM(AE94)</f>
        <v>332.5</v>
      </c>
    </row>
    <row r="95" spans="1:35">
      <c r="A95" s="22" t="s">
        <v>76</v>
      </c>
      <c r="B95" s="22">
        <v>379.05</v>
      </c>
      <c r="C95" s="5">
        <f t="shared" si="8"/>
        <v>379.05</v>
      </c>
      <c r="D95" s="5">
        <f t="shared" si="8"/>
        <v>379.05</v>
      </c>
      <c r="E95" s="5">
        <f t="shared" si="8"/>
        <v>379.05</v>
      </c>
      <c r="F95" s="5">
        <f t="shared" si="8"/>
        <v>379.05</v>
      </c>
      <c r="G95" s="5">
        <f t="shared" si="8"/>
        <v>379.05</v>
      </c>
      <c r="H95" s="5">
        <f t="shared" si="8"/>
        <v>379.05</v>
      </c>
      <c r="I95" s="23"/>
      <c r="J95" s="23"/>
      <c r="K95" s="23"/>
      <c r="L95" s="23"/>
      <c r="M95" s="23"/>
      <c r="N95" s="23"/>
      <c r="O95" s="23"/>
      <c r="P95" s="23"/>
      <c r="Q95" s="23"/>
      <c r="R95" s="23">
        <v>1</v>
      </c>
      <c r="S95" s="23"/>
      <c r="T95" s="23"/>
      <c r="U95" s="22">
        <f t="shared" si="10"/>
        <v>379.05</v>
      </c>
      <c r="V95" s="22"/>
      <c r="W95" s="18"/>
      <c r="X95" s="18"/>
      <c r="Y95" s="18"/>
      <c r="Z95" s="18"/>
      <c r="AA95" s="18"/>
      <c r="AB95" s="18"/>
      <c r="AC95" s="18"/>
      <c r="AD95" s="18"/>
      <c r="AE95" s="18"/>
      <c r="AF95" s="6">
        <f>G95</f>
        <v>379.05</v>
      </c>
      <c r="AG95" s="18"/>
      <c r="AH95" s="18"/>
      <c r="AI95" s="8">
        <f>SUM(AF95)</f>
        <v>379.05</v>
      </c>
    </row>
    <row r="96" spans="1:35">
      <c r="A96" s="22" t="s">
        <v>77</v>
      </c>
      <c r="B96" s="22">
        <v>332.5</v>
      </c>
      <c r="C96" s="5">
        <f t="shared" si="8"/>
        <v>332.5</v>
      </c>
      <c r="D96" s="5">
        <f t="shared" si="8"/>
        <v>332.5</v>
      </c>
      <c r="E96" s="5">
        <f t="shared" si="8"/>
        <v>332.5</v>
      </c>
      <c r="F96" s="5">
        <f t="shared" si="8"/>
        <v>332.5</v>
      </c>
      <c r="G96" s="5">
        <f t="shared" si="8"/>
        <v>332.5</v>
      </c>
      <c r="H96" s="5">
        <f t="shared" si="8"/>
        <v>332.5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>
        <v>1</v>
      </c>
      <c r="T96" s="23"/>
      <c r="U96" s="22">
        <f t="shared" si="10"/>
        <v>332.5</v>
      </c>
      <c r="V96" s="22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6">
        <f>G96</f>
        <v>332.5</v>
      </c>
      <c r="AH96" s="18"/>
      <c r="AI96" s="8">
        <f>SUM(AG96)</f>
        <v>332.5</v>
      </c>
    </row>
    <row r="97" spans="1:48">
      <c r="A97" s="22" t="s">
        <v>78</v>
      </c>
      <c r="B97" s="22">
        <v>379.05</v>
      </c>
      <c r="C97" s="5">
        <f t="shared" si="8"/>
        <v>379.05</v>
      </c>
      <c r="D97" s="5">
        <f t="shared" si="8"/>
        <v>379.05</v>
      </c>
      <c r="E97" s="5">
        <f t="shared" si="8"/>
        <v>379.05</v>
      </c>
      <c r="F97" s="5">
        <f t="shared" si="8"/>
        <v>379.05</v>
      </c>
      <c r="G97" s="5">
        <f t="shared" si="8"/>
        <v>379.05</v>
      </c>
      <c r="H97" s="5">
        <f t="shared" si="8"/>
        <v>379.05</v>
      </c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>
        <v>1</v>
      </c>
      <c r="U97" s="22">
        <f t="shared" si="10"/>
        <v>379.05</v>
      </c>
      <c r="V97" s="22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6">
        <f>H97</f>
        <v>379.05</v>
      </c>
      <c r="AI97" s="8">
        <f>SUM(AH97)</f>
        <v>379.05</v>
      </c>
    </row>
    <row r="98" spans="1:48">
      <c r="A98" s="22" t="s">
        <v>18</v>
      </c>
      <c r="B98" s="5">
        <v>50</v>
      </c>
      <c r="C98" s="5">
        <f t="shared" si="8"/>
        <v>50</v>
      </c>
      <c r="D98" s="5">
        <f t="shared" si="8"/>
        <v>50</v>
      </c>
      <c r="E98" s="5">
        <f t="shared" si="8"/>
        <v>50</v>
      </c>
      <c r="F98" s="5">
        <f t="shared" si="8"/>
        <v>50</v>
      </c>
      <c r="G98" s="5">
        <f t="shared" si="8"/>
        <v>50</v>
      </c>
      <c r="H98" s="5">
        <f t="shared" si="8"/>
        <v>50</v>
      </c>
      <c r="I98" s="23"/>
      <c r="J98" s="23">
        <v>1</v>
      </c>
      <c r="K98" s="23"/>
      <c r="L98" s="23">
        <v>1</v>
      </c>
      <c r="M98" s="23"/>
      <c r="N98" s="23">
        <v>1</v>
      </c>
      <c r="O98" s="23">
        <v>0</v>
      </c>
      <c r="P98" s="23">
        <v>1</v>
      </c>
      <c r="Q98" s="23">
        <v>0</v>
      </c>
      <c r="R98" s="23">
        <v>1</v>
      </c>
      <c r="S98" s="23">
        <v>0</v>
      </c>
      <c r="T98" s="23">
        <v>1</v>
      </c>
      <c r="U98" s="22">
        <f t="shared" si="10"/>
        <v>300</v>
      </c>
      <c r="V98" s="22"/>
      <c r="W98" s="6"/>
      <c r="X98" s="6">
        <f>C98</f>
        <v>50</v>
      </c>
      <c r="Y98" s="18"/>
      <c r="Z98" s="6">
        <f>D98</f>
        <v>50</v>
      </c>
      <c r="AA98" s="18"/>
      <c r="AB98" s="6">
        <f>E98</f>
        <v>50</v>
      </c>
      <c r="AC98" s="18"/>
      <c r="AD98" s="6">
        <f>F98</f>
        <v>50</v>
      </c>
      <c r="AE98" s="18"/>
      <c r="AF98" s="6">
        <f>G98</f>
        <v>50</v>
      </c>
      <c r="AG98" s="6">
        <f>G98</f>
        <v>50</v>
      </c>
      <c r="AH98" s="6">
        <f>H98</f>
        <v>50</v>
      </c>
      <c r="AI98" s="8">
        <f>SUM(AH98,AF98,AD98,AB98,Z98,X98)</f>
        <v>300</v>
      </c>
    </row>
    <row r="99" spans="1:48">
      <c r="A99" s="22" t="s">
        <v>19</v>
      </c>
      <c r="B99" s="5">
        <v>4.5</v>
      </c>
      <c r="C99" s="5">
        <f t="shared" si="8"/>
        <v>4.5</v>
      </c>
      <c r="D99" s="5">
        <f t="shared" si="8"/>
        <v>4.5</v>
      </c>
      <c r="E99" s="5">
        <f t="shared" si="8"/>
        <v>4.5</v>
      </c>
      <c r="F99" s="5">
        <f t="shared" si="8"/>
        <v>4.5</v>
      </c>
      <c r="G99" s="5">
        <f t="shared" si="8"/>
        <v>4.5</v>
      </c>
      <c r="H99" s="5">
        <f t="shared" si="8"/>
        <v>4.5</v>
      </c>
      <c r="I99" s="23">
        <v>1</v>
      </c>
      <c r="J99" s="23">
        <v>1</v>
      </c>
      <c r="K99" s="23">
        <v>1</v>
      </c>
      <c r="L99" s="23">
        <v>1</v>
      </c>
      <c r="M99" s="23">
        <v>1</v>
      </c>
      <c r="N99" s="23">
        <v>1</v>
      </c>
      <c r="O99" s="23">
        <v>1</v>
      </c>
      <c r="P99" s="23">
        <v>1</v>
      </c>
      <c r="Q99" s="23">
        <v>1</v>
      </c>
      <c r="R99" s="23">
        <v>1</v>
      </c>
      <c r="S99" s="23">
        <v>1</v>
      </c>
      <c r="T99" s="23">
        <v>1</v>
      </c>
      <c r="U99" s="22">
        <f>SUM(B99)*(I99+J99+K99+L99+M99+N99+O99+P99+Q99+R99+S99+T99)</f>
        <v>54</v>
      </c>
      <c r="V99" s="22"/>
      <c r="W99" s="6">
        <f>B99</f>
        <v>4.5</v>
      </c>
      <c r="X99" s="6">
        <f>C99</f>
        <v>4.5</v>
      </c>
      <c r="Y99" s="6">
        <f>C99</f>
        <v>4.5</v>
      </c>
      <c r="Z99" s="6">
        <f>D99</f>
        <v>4.5</v>
      </c>
      <c r="AA99" s="6">
        <f>D99</f>
        <v>4.5</v>
      </c>
      <c r="AB99" s="6">
        <f>E99</f>
        <v>4.5</v>
      </c>
      <c r="AC99" s="6">
        <f>E99</f>
        <v>4.5</v>
      </c>
      <c r="AD99" s="6">
        <f>F99</f>
        <v>4.5</v>
      </c>
      <c r="AE99" s="6">
        <f>F99</f>
        <v>4.5</v>
      </c>
      <c r="AF99" s="6">
        <f>G99</f>
        <v>4.5</v>
      </c>
      <c r="AG99" s="6">
        <f>G99</f>
        <v>4.5</v>
      </c>
      <c r="AH99" s="6">
        <f>H99</f>
        <v>4.5</v>
      </c>
      <c r="AI99" s="8">
        <f>SUM(W99:AH99)</f>
        <v>54</v>
      </c>
    </row>
    <row r="100" spans="1:48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1">
        <f>SUM(U82:U99)</f>
        <v>9357.9</v>
      </c>
      <c r="P100" s="22"/>
      <c r="Q100" s="22">
        <f>O100/6</f>
        <v>1559.6499999999999</v>
      </c>
      <c r="R100" s="22"/>
      <c r="S100" s="22"/>
      <c r="T100" s="22"/>
      <c r="U100" s="22"/>
      <c r="V100" s="5"/>
      <c r="W100" s="5"/>
      <c r="X100" s="5"/>
      <c r="Y100" s="5"/>
      <c r="Z100" s="5"/>
      <c r="AA100" s="5"/>
      <c r="AB100" s="5"/>
      <c r="AI100" s="5">
        <f>SUM(AI82:AI99)</f>
        <v>8895.9000000000015</v>
      </c>
    </row>
    <row r="101" spans="1:48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I101" s="34">
        <f>AI100/12</f>
        <v>741.32500000000016</v>
      </c>
    </row>
    <row r="102" spans="1:48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W102" s="9">
        <f>SUM(W82,W86,W99)</f>
        <v>454.5</v>
      </c>
      <c r="X102" s="9">
        <f>SUM(X82:X83,X85,X87,X98:X99)</f>
        <v>905.35</v>
      </c>
      <c r="Y102" s="9">
        <f>SUM(Y82,Y88,Y99)</f>
        <v>454.5</v>
      </c>
      <c r="Z102" s="9">
        <f>SUM(Z82:Z85,Z89,Z98:Z99)</f>
        <v>1150.95</v>
      </c>
      <c r="AA102" s="9">
        <f>SUM(AA82,AA90,AA99)</f>
        <v>454.5</v>
      </c>
      <c r="AB102" s="9">
        <f>SUM(AB82:AB83,AB85,AB91,AB98:AB99)</f>
        <v>905.35</v>
      </c>
      <c r="AC102" s="9">
        <f>SUM(AC82,AC92,AC99)</f>
        <v>454.5</v>
      </c>
      <c r="AD102" s="9">
        <f>SUM(AD82:AD85,AD93,AD98:AD99)</f>
        <v>1150.95</v>
      </c>
      <c r="AE102" s="9">
        <f>SUM(AE82,AE94,AE99)</f>
        <v>454.5</v>
      </c>
      <c r="AF102" s="9">
        <f>SUM(AF82:AF83,AF85,AF95,AF98:AF99)</f>
        <v>905.35</v>
      </c>
      <c r="AG102" s="9">
        <f>SUM(AG82,AG96,AG99)</f>
        <v>454.5</v>
      </c>
      <c r="AH102" s="9">
        <f>SUM(AH82:AH85,AH97:AH99)</f>
        <v>1150.95</v>
      </c>
      <c r="AI102" s="5">
        <f>SUM(W102:AH102)</f>
        <v>8895.9000000000015</v>
      </c>
    </row>
    <row r="103" spans="1:48" s="22" customFormat="1"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5"/>
    </row>
    <row r="104" spans="1:48" s="22" customFormat="1"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5">
        <f>SUM(W102:AH102)/12</f>
        <v>741.32500000000016</v>
      </c>
    </row>
    <row r="105" spans="1:48" s="22" customFormat="1">
      <c r="A105" s="47" t="s">
        <v>163</v>
      </c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5"/>
    </row>
    <row r="106" spans="1:48" s="22" customFormat="1">
      <c r="A106" s="21" t="s">
        <v>164</v>
      </c>
      <c r="B106" s="48" t="s">
        <v>165</v>
      </c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5"/>
    </row>
    <row r="107" spans="1:48" s="22" customFormat="1">
      <c r="A107" s="45">
        <v>1.03</v>
      </c>
      <c r="B107" s="48">
        <v>6</v>
      </c>
      <c r="D107" s="9" t="s">
        <v>166</v>
      </c>
      <c r="E107" s="13"/>
      <c r="F107" s="13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5"/>
    </row>
    <row r="108" spans="1:48" s="22" customFormat="1">
      <c r="D108" s="13"/>
      <c r="E108" s="49">
        <f>AI104*((A107^B107)-1)/(A107-1)/B107</f>
        <v>799.19899291311538</v>
      </c>
      <c r="F108" s="13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5"/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48">
      <c r="A110" s="2" t="s">
        <v>7</v>
      </c>
      <c r="B110" s="22" t="s">
        <v>9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 t="s">
        <v>20</v>
      </c>
      <c r="U110" s="22"/>
      <c r="V110" s="28">
        <v>1</v>
      </c>
      <c r="W110" s="22"/>
      <c r="X110" s="22"/>
      <c r="Y110" s="22"/>
      <c r="Z110" s="22"/>
      <c r="AA110" s="22"/>
      <c r="AB110" s="22"/>
      <c r="AC110" s="22"/>
      <c r="AD110" s="22"/>
    </row>
    <row r="111" spans="1:48">
      <c r="A111" s="21" t="s">
        <v>136</v>
      </c>
      <c r="B111" s="4" t="s">
        <v>138</v>
      </c>
      <c r="C111" s="4" t="s">
        <v>139</v>
      </c>
      <c r="D111" s="4" t="s">
        <v>140</v>
      </c>
      <c r="E111" s="4" t="s">
        <v>141</v>
      </c>
      <c r="F111" s="4" t="s">
        <v>142</v>
      </c>
      <c r="G111" s="4" t="s">
        <v>143</v>
      </c>
      <c r="H111" s="4" t="s">
        <v>144</v>
      </c>
      <c r="I111" s="4"/>
      <c r="J111" s="29" t="s">
        <v>106</v>
      </c>
      <c r="K111" s="29" t="s">
        <v>107</v>
      </c>
      <c r="L111" s="29" t="s">
        <v>61</v>
      </c>
      <c r="M111" s="29" t="s">
        <v>108</v>
      </c>
      <c r="N111" s="29" t="s">
        <v>109</v>
      </c>
      <c r="O111" s="29" t="s">
        <v>64</v>
      </c>
      <c r="P111" s="29" t="s">
        <v>110</v>
      </c>
      <c r="Q111" s="29" t="s">
        <v>111</v>
      </c>
      <c r="R111" s="29" t="s">
        <v>66</v>
      </c>
      <c r="S111" s="29" t="s">
        <v>112</v>
      </c>
      <c r="T111" s="29" t="s">
        <v>113</v>
      </c>
      <c r="U111" s="29" t="s">
        <v>68</v>
      </c>
      <c r="V111" s="29" t="s">
        <v>114</v>
      </c>
      <c r="W111" s="29" t="s">
        <v>115</v>
      </c>
      <c r="X111" s="29" t="s">
        <v>70</v>
      </c>
      <c r="Y111" s="29" t="s">
        <v>116</v>
      </c>
      <c r="Z111" s="29" t="s">
        <v>117</v>
      </c>
      <c r="AA111" s="29" t="s">
        <v>72</v>
      </c>
      <c r="AB111" s="4" t="s">
        <v>46</v>
      </c>
      <c r="AC111" s="4"/>
      <c r="AD111" s="4" t="s">
        <v>124</v>
      </c>
      <c r="AE111" s="4" t="s">
        <v>125</v>
      </c>
      <c r="AF111" s="4" t="s">
        <v>80</v>
      </c>
      <c r="AG111" s="4" t="s">
        <v>126</v>
      </c>
      <c r="AH111" s="4" t="s">
        <v>127</v>
      </c>
      <c r="AI111" s="4" t="s">
        <v>82</v>
      </c>
      <c r="AJ111" s="4" t="s">
        <v>128</v>
      </c>
      <c r="AK111" s="4" t="s">
        <v>129</v>
      </c>
      <c r="AL111" s="4" t="s">
        <v>84</v>
      </c>
      <c r="AM111" s="4" t="s">
        <v>130</v>
      </c>
      <c r="AN111" s="4" t="s">
        <v>131</v>
      </c>
      <c r="AO111" s="4" t="s">
        <v>86</v>
      </c>
      <c r="AP111" s="4" t="s">
        <v>132</v>
      </c>
      <c r="AQ111" s="4" t="s">
        <v>133</v>
      </c>
      <c r="AR111" s="4" t="s">
        <v>88</v>
      </c>
      <c r="AS111" s="4" t="s">
        <v>134</v>
      </c>
      <c r="AT111" s="4" t="s">
        <v>135</v>
      </c>
      <c r="AU111" s="4" t="s">
        <v>90</v>
      </c>
      <c r="AV111" s="4"/>
    </row>
    <row r="112" spans="1:48">
      <c r="A112" s="22" t="s">
        <v>0</v>
      </c>
      <c r="B112" s="22">
        <v>117.5</v>
      </c>
      <c r="C112" s="5">
        <f t="shared" ref="C112:H112" si="11">B112*$V$110</f>
        <v>117.5</v>
      </c>
      <c r="D112" s="5">
        <f t="shared" si="11"/>
        <v>117.5</v>
      </c>
      <c r="E112" s="5">
        <f t="shared" si="11"/>
        <v>117.5</v>
      </c>
      <c r="F112" s="5">
        <f t="shared" si="11"/>
        <v>117.5</v>
      </c>
      <c r="G112" s="5">
        <f t="shared" si="11"/>
        <v>117.5</v>
      </c>
      <c r="H112" s="5">
        <f t="shared" si="11"/>
        <v>117.5</v>
      </c>
      <c r="I112" s="5"/>
      <c r="J112" s="30">
        <v>1</v>
      </c>
      <c r="K112" s="30">
        <v>1</v>
      </c>
      <c r="L112" s="30">
        <v>1</v>
      </c>
      <c r="M112" s="30">
        <v>1</v>
      </c>
      <c r="N112" s="30">
        <v>1</v>
      </c>
      <c r="O112" s="30">
        <v>1</v>
      </c>
      <c r="P112" s="30">
        <v>1</v>
      </c>
      <c r="Q112" s="30">
        <v>1</v>
      </c>
      <c r="R112" s="30">
        <v>1</v>
      </c>
      <c r="S112" s="30">
        <v>1</v>
      </c>
      <c r="T112" s="30">
        <v>1</v>
      </c>
      <c r="U112" s="30">
        <v>1</v>
      </c>
      <c r="V112" s="30">
        <v>1</v>
      </c>
      <c r="W112" s="30">
        <v>1</v>
      </c>
      <c r="X112" s="30">
        <v>1</v>
      </c>
      <c r="Y112" s="30">
        <v>1</v>
      </c>
      <c r="Z112" s="30">
        <v>1</v>
      </c>
      <c r="AA112" s="30">
        <v>1</v>
      </c>
      <c r="AB112" s="22">
        <f t="shared" ref="AB112:AB135" si="12">B112*(J112+K112+L112+M112+N112+O112+P112+Q112+R112+S112+T112+U112+V112+W112+X112+Y112+Z112+AA112)</f>
        <v>2115</v>
      </c>
      <c r="AC112" s="22">
        <v>114.4</v>
      </c>
      <c r="AD112" s="6">
        <f>B112</f>
        <v>117.5</v>
      </c>
      <c r="AE112" s="6">
        <f>AD112</f>
        <v>117.5</v>
      </c>
      <c r="AF112" s="6">
        <f>$C$112</f>
        <v>117.5</v>
      </c>
      <c r="AG112" s="6">
        <f>$C$112</f>
        <v>117.5</v>
      </c>
      <c r="AH112" s="6">
        <f>$C$112</f>
        <v>117.5</v>
      </c>
      <c r="AI112" s="6">
        <f>$D$112</f>
        <v>117.5</v>
      </c>
      <c r="AJ112" s="6">
        <f>$D$112</f>
        <v>117.5</v>
      </c>
      <c r="AK112" s="6">
        <f>$D$112</f>
        <v>117.5</v>
      </c>
      <c r="AL112" s="6">
        <f>$E$112</f>
        <v>117.5</v>
      </c>
      <c r="AM112" s="6">
        <f>$E$112</f>
        <v>117.5</v>
      </c>
      <c r="AN112" s="6">
        <f>$E$112</f>
        <v>117.5</v>
      </c>
      <c r="AO112" s="6">
        <f>$F$112</f>
        <v>117.5</v>
      </c>
      <c r="AP112" s="6">
        <f>$F$112</f>
        <v>117.5</v>
      </c>
      <c r="AQ112" s="6">
        <f>$F$112</f>
        <v>117.5</v>
      </c>
      <c r="AR112" s="6">
        <f>$G$112</f>
        <v>117.5</v>
      </c>
      <c r="AS112" s="6">
        <f>$G$112</f>
        <v>117.5</v>
      </c>
      <c r="AT112" s="6">
        <f>$G$112</f>
        <v>117.5</v>
      </c>
      <c r="AU112" s="6">
        <f>H112</f>
        <v>117.5</v>
      </c>
      <c r="AV112" s="8">
        <f>SUM(AD112:AU112)</f>
        <v>2115</v>
      </c>
    </row>
    <row r="113" spans="1:48">
      <c r="A113" s="22" t="s">
        <v>10</v>
      </c>
      <c r="B113" s="22">
        <v>210.8</v>
      </c>
      <c r="C113" s="5">
        <f t="shared" ref="C113:C135" si="13">B113*$V$110</f>
        <v>210.8</v>
      </c>
      <c r="D113" s="5">
        <f t="shared" ref="D113:H135" si="14">C113*$V$110</f>
        <v>210.8</v>
      </c>
      <c r="E113" s="5">
        <f t="shared" si="14"/>
        <v>210.8</v>
      </c>
      <c r="F113" s="5">
        <f t="shared" si="14"/>
        <v>210.8</v>
      </c>
      <c r="G113" s="5">
        <f t="shared" si="14"/>
        <v>210.8</v>
      </c>
      <c r="H113" s="5">
        <f t="shared" si="14"/>
        <v>210.8</v>
      </c>
      <c r="I113" s="5"/>
      <c r="J113" s="30"/>
      <c r="K113" s="30">
        <v>1</v>
      </c>
      <c r="L113" s="30"/>
      <c r="M113" s="30">
        <v>1</v>
      </c>
      <c r="N113" s="30"/>
      <c r="O113" s="30">
        <v>1</v>
      </c>
      <c r="P113" s="30"/>
      <c r="Q113" s="30">
        <v>1</v>
      </c>
      <c r="R113" s="30"/>
      <c r="S113" s="30">
        <v>1</v>
      </c>
      <c r="T113" s="30"/>
      <c r="U113" s="30">
        <v>1</v>
      </c>
      <c r="V113" s="30">
        <v>0</v>
      </c>
      <c r="W113" s="30">
        <v>1</v>
      </c>
      <c r="X113" s="30">
        <v>0</v>
      </c>
      <c r="Y113" s="30">
        <v>1</v>
      </c>
      <c r="Z113" s="30">
        <v>0</v>
      </c>
      <c r="AA113" s="30">
        <v>1</v>
      </c>
      <c r="AB113" s="22">
        <f t="shared" si="12"/>
        <v>1897.2</v>
      </c>
      <c r="AC113" s="22">
        <v>270</v>
      </c>
      <c r="AD113" s="5"/>
      <c r="AE113" s="6">
        <f>B113</f>
        <v>210.8</v>
      </c>
      <c r="AF113" s="5"/>
      <c r="AG113" s="6">
        <f>C113</f>
        <v>210.8</v>
      </c>
      <c r="AH113" s="5"/>
      <c r="AI113" s="6">
        <f>D113</f>
        <v>210.8</v>
      </c>
      <c r="AJ113" s="5"/>
      <c r="AK113" s="6">
        <f>D113</f>
        <v>210.8</v>
      </c>
      <c r="AL113" s="5"/>
      <c r="AM113" s="6">
        <f>E113</f>
        <v>210.8</v>
      </c>
      <c r="AN113" s="5"/>
      <c r="AO113" s="6">
        <f>F113</f>
        <v>210.8</v>
      </c>
      <c r="AP113" s="18"/>
      <c r="AQ113" s="6">
        <f>F113</f>
        <v>210.8</v>
      </c>
      <c r="AR113" s="18"/>
      <c r="AS113" s="6">
        <f>G113</f>
        <v>210.8</v>
      </c>
      <c r="AT113" s="18"/>
      <c r="AU113" s="6">
        <f>H113</f>
        <v>210.8</v>
      </c>
      <c r="AV113" s="8">
        <f t="shared" ref="AV113:AV134" si="15">SUM(AD113:AU113)</f>
        <v>1897.1999999999998</v>
      </c>
    </row>
    <row r="114" spans="1:48">
      <c r="A114" s="22" t="s">
        <v>11</v>
      </c>
      <c r="B114" s="22">
        <v>245.6</v>
      </c>
      <c r="C114" s="5">
        <f t="shared" si="13"/>
        <v>245.6</v>
      </c>
      <c r="D114" s="5">
        <f t="shared" si="14"/>
        <v>245.6</v>
      </c>
      <c r="E114" s="5">
        <f t="shared" si="14"/>
        <v>245.6</v>
      </c>
      <c r="F114" s="5">
        <f t="shared" si="14"/>
        <v>245.6</v>
      </c>
      <c r="G114" s="5">
        <f t="shared" si="14"/>
        <v>245.6</v>
      </c>
      <c r="H114" s="5">
        <f t="shared" si="14"/>
        <v>245.6</v>
      </c>
      <c r="I114" s="5"/>
      <c r="J114" s="30"/>
      <c r="K114" s="30"/>
      <c r="L114" s="30"/>
      <c r="M114" s="30">
        <v>1</v>
      </c>
      <c r="N114" s="30"/>
      <c r="O114" s="30"/>
      <c r="P114" s="30"/>
      <c r="Q114" s="30">
        <v>1</v>
      </c>
      <c r="R114" s="30"/>
      <c r="S114" s="30">
        <v>0</v>
      </c>
      <c r="T114" s="30"/>
      <c r="U114" s="30">
        <v>1</v>
      </c>
      <c r="V114" s="30"/>
      <c r="W114" s="30"/>
      <c r="X114" s="30"/>
      <c r="Y114" s="30">
        <v>1</v>
      </c>
      <c r="Z114" s="30"/>
      <c r="AA114" s="30"/>
      <c r="AB114" s="22">
        <f t="shared" si="12"/>
        <v>982.4</v>
      </c>
      <c r="AC114" s="22">
        <v>239.1</v>
      </c>
      <c r="AD114" s="5"/>
      <c r="AE114" s="5"/>
      <c r="AF114" s="5"/>
      <c r="AG114" s="6">
        <f>C114</f>
        <v>245.6</v>
      </c>
      <c r="AH114" s="5"/>
      <c r="AI114" s="5"/>
      <c r="AJ114" s="5"/>
      <c r="AK114" s="6">
        <f>D114</f>
        <v>245.6</v>
      </c>
      <c r="AL114" s="5"/>
      <c r="AM114" s="5"/>
      <c r="AN114" s="5"/>
      <c r="AO114" s="6">
        <f>E114</f>
        <v>245.6</v>
      </c>
      <c r="AP114" s="18"/>
      <c r="AQ114" s="18"/>
      <c r="AR114" s="18"/>
      <c r="AS114" s="6">
        <f>G114</f>
        <v>245.6</v>
      </c>
      <c r="AT114" s="18"/>
      <c r="AU114" s="18"/>
      <c r="AV114" s="8">
        <f t="shared" si="15"/>
        <v>982.4</v>
      </c>
    </row>
    <row r="115" spans="1:48">
      <c r="A115" s="22" t="s">
        <v>33</v>
      </c>
      <c r="B115" s="22">
        <v>77</v>
      </c>
      <c r="C115" s="5">
        <f t="shared" si="13"/>
        <v>77</v>
      </c>
      <c r="D115" s="5">
        <f t="shared" si="14"/>
        <v>77</v>
      </c>
      <c r="E115" s="5">
        <f t="shared" si="14"/>
        <v>77</v>
      </c>
      <c r="F115" s="5">
        <f t="shared" si="14"/>
        <v>77</v>
      </c>
      <c r="G115" s="5">
        <f t="shared" si="14"/>
        <v>77</v>
      </c>
      <c r="H115" s="5">
        <f t="shared" si="14"/>
        <v>77</v>
      </c>
      <c r="I115" s="5"/>
      <c r="J115" s="30">
        <v>1</v>
      </c>
      <c r="K115" s="30">
        <v>1</v>
      </c>
      <c r="L115" s="31"/>
      <c r="M115" s="30">
        <v>2</v>
      </c>
      <c r="N115" s="30"/>
      <c r="O115" s="30">
        <v>2</v>
      </c>
      <c r="P115" s="30"/>
      <c r="Q115" s="30">
        <v>2</v>
      </c>
      <c r="R115" s="30"/>
      <c r="S115" s="30">
        <v>2</v>
      </c>
      <c r="T115" s="30"/>
      <c r="U115" s="30">
        <v>2</v>
      </c>
      <c r="V115" s="30"/>
      <c r="W115" s="30">
        <v>2</v>
      </c>
      <c r="X115" s="30"/>
      <c r="Y115" s="30">
        <v>2</v>
      </c>
      <c r="Z115" s="30"/>
      <c r="AA115" s="30">
        <v>2</v>
      </c>
      <c r="AB115" s="22">
        <f t="shared" si="12"/>
        <v>1386</v>
      </c>
      <c r="AC115" s="22">
        <v>73.099999999999994</v>
      </c>
      <c r="AD115" s="6">
        <f>B115*J115</f>
        <v>77</v>
      </c>
      <c r="AE115" s="6">
        <f>B115*K115</f>
        <v>77</v>
      </c>
      <c r="AF115" s="5"/>
      <c r="AG115" s="6">
        <f>C115*M115</f>
        <v>154</v>
      </c>
      <c r="AH115" s="18"/>
      <c r="AI115" s="6">
        <f>D115*O115</f>
        <v>154</v>
      </c>
      <c r="AJ115" s="18"/>
      <c r="AK115" s="6">
        <f>D115*Q115</f>
        <v>154</v>
      </c>
      <c r="AL115" s="18"/>
      <c r="AM115" s="6">
        <f>E115*S115</f>
        <v>154</v>
      </c>
      <c r="AN115" s="18"/>
      <c r="AO115" s="6">
        <f>F115*U115</f>
        <v>154</v>
      </c>
      <c r="AP115" s="18"/>
      <c r="AQ115" s="6">
        <f>F115*W115</f>
        <v>154</v>
      </c>
      <c r="AR115" s="18"/>
      <c r="AS115" s="6">
        <f>G115*Y115</f>
        <v>154</v>
      </c>
      <c r="AT115" s="18"/>
      <c r="AU115" s="6">
        <f>H115*AA115</f>
        <v>154</v>
      </c>
      <c r="AV115" s="8">
        <f t="shared" si="15"/>
        <v>1386</v>
      </c>
    </row>
    <row r="116" spans="1:48">
      <c r="A116" s="22" t="s">
        <v>12</v>
      </c>
      <c r="B116" s="22">
        <v>332.5</v>
      </c>
      <c r="C116" s="5">
        <f t="shared" si="13"/>
        <v>332.5</v>
      </c>
      <c r="D116" s="5">
        <f t="shared" si="14"/>
        <v>332.5</v>
      </c>
      <c r="E116" s="5">
        <f t="shared" si="14"/>
        <v>332.5</v>
      </c>
      <c r="F116" s="5">
        <f t="shared" si="14"/>
        <v>332.5</v>
      </c>
      <c r="G116" s="5">
        <f t="shared" si="14"/>
        <v>332.5</v>
      </c>
      <c r="H116" s="5">
        <f t="shared" si="14"/>
        <v>332.5</v>
      </c>
      <c r="I116" s="5"/>
      <c r="J116" s="30">
        <v>1</v>
      </c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22">
        <f t="shared" si="12"/>
        <v>332.5</v>
      </c>
      <c r="AC116" s="22">
        <v>250</v>
      </c>
      <c r="AD116" s="6">
        <f>B116</f>
        <v>332.5</v>
      </c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18"/>
      <c r="AQ116" s="18"/>
      <c r="AR116" s="18"/>
      <c r="AS116" s="18"/>
      <c r="AT116" s="18"/>
      <c r="AU116" s="18"/>
      <c r="AV116" s="8">
        <f t="shared" si="15"/>
        <v>332.5</v>
      </c>
    </row>
    <row r="117" spans="1:48">
      <c r="A117" s="22" t="s">
        <v>13</v>
      </c>
      <c r="B117" s="22">
        <v>379.05</v>
      </c>
      <c r="C117" s="5">
        <f t="shared" si="13"/>
        <v>379.05</v>
      </c>
      <c r="D117" s="5">
        <f t="shared" si="14"/>
        <v>379.05</v>
      </c>
      <c r="E117" s="5">
        <f t="shared" si="14"/>
        <v>379.05</v>
      </c>
      <c r="F117" s="5">
        <f t="shared" si="14"/>
        <v>379.05</v>
      </c>
      <c r="G117" s="5">
        <f t="shared" si="14"/>
        <v>379.05</v>
      </c>
      <c r="H117" s="5">
        <f t="shared" si="14"/>
        <v>379.05</v>
      </c>
      <c r="I117" s="5"/>
      <c r="J117" s="30"/>
      <c r="K117" s="30">
        <v>1</v>
      </c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22">
        <f t="shared" si="12"/>
        <v>379.05</v>
      </c>
      <c r="AC117" s="22">
        <v>285</v>
      </c>
      <c r="AD117" s="5"/>
      <c r="AE117" s="6">
        <f>B117</f>
        <v>379.05</v>
      </c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18"/>
      <c r="AQ117" s="18"/>
      <c r="AR117" s="18"/>
      <c r="AS117" s="18"/>
      <c r="AT117" s="18"/>
      <c r="AU117" s="18"/>
      <c r="AV117" s="8">
        <f t="shared" si="15"/>
        <v>379.05</v>
      </c>
    </row>
    <row r="118" spans="1:48">
      <c r="A118" s="22" t="s">
        <v>14</v>
      </c>
      <c r="B118" s="22">
        <v>332.5</v>
      </c>
      <c r="C118" s="5">
        <f t="shared" si="13"/>
        <v>332.5</v>
      </c>
      <c r="D118" s="5">
        <f t="shared" si="14"/>
        <v>332.5</v>
      </c>
      <c r="E118" s="5">
        <f t="shared" si="14"/>
        <v>332.5</v>
      </c>
      <c r="F118" s="5">
        <f t="shared" si="14"/>
        <v>332.5</v>
      </c>
      <c r="G118" s="5">
        <f t="shared" si="14"/>
        <v>332.5</v>
      </c>
      <c r="H118" s="5">
        <f t="shared" si="14"/>
        <v>332.5</v>
      </c>
      <c r="I118" s="5"/>
      <c r="J118" s="30"/>
      <c r="K118" s="30"/>
      <c r="L118" s="30">
        <v>1</v>
      </c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22">
        <f t="shared" si="12"/>
        <v>332.5</v>
      </c>
      <c r="AC118" s="22">
        <v>250</v>
      </c>
      <c r="AD118" s="5"/>
      <c r="AE118" s="5"/>
      <c r="AF118" s="6">
        <f>C118</f>
        <v>332.5</v>
      </c>
      <c r="AG118" s="5"/>
      <c r="AH118" s="5"/>
      <c r="AI118" s="5"/>
      <c r="AJ118" s="5"/>
      <c r="AK118" s="5"/>
      <c r="AL118" s="5"/>
      <c r="AM118" s="5"/>
      <c r="AN118" s="5"/>
      <c r="AO118" s="5"/>
      <c r="AP118" s="18"/>
      <c r="AQ118" s="18"/>
      <c r="AR118" s="18"/>
      <c r="AS118" s="18"/>
      <c r="AT118" s="18"/>
      <c r="AU118" s="18"/>
      <c r="AV118" s="8">
        <f t="shared" si="15"/>
        <v>332.5</v>
      </c>
    </row>
    <row r="119" spans="1:48">
      <c r="A119" s="22" t="s">
        <v>15</v>
      </c>
      <c r="B119" s="22">
        <v>379.05</v>
      </c>
      <c r="C119" s="5">
        <f t="shared" si="13"/>
        <v>379.05</v>
      </c>
      <c r="D119" s="5">
        <f t="shared" si="14"/>
        <v>379.05</v>
      </c>
      <c r="E119" s="5">
        <f t="shared" si="14"/>
        <v>379.05</v>
      </c>
      <c r="F119" s="5">
        <f t="shared" si="14"/>
        <v>379.05</v>
      </c>
      <c r="G119" s="5">
        <f t="shared" si="14"/>
        <v>379.05</v>
      </c>
      <c r="H119" s="5">
        <f t="shared" si="14"/>
        <v>379.05</v>
      </c>
      <c r="I119" s="5"/>
      <c r="J119" s="30"/>
      <c r="K119" s="30"/>
      <c r="L119" s="30"/>
      <c r="M119" s="30">
        <v>1</v>
      </c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22">
        <f t="shared" si="12"/>
        <v>379.05</v>
      </c>
      <c r="AC119" s="22">
        <v>285</v>
      </c>
      <c r="AD119" s="5"/>
      <c r="AE119" s="5"/>
      <c r="AF119" s="5"/>
      <c r="AG119" s="6">
        <f>C119</f>
        <v>379.05</v>
      </c>
      <c r="AH119" s="5"/>
      <c r="AI119" s="5"/>
      <c r="AJ119" s="5"/>
      <c r="AK119" s="5"/>
      <c r="AL119" s="5"/>
      <c r="AM119" s="5"/>
      <c r="AN119" s="5"/>
      <c r="AO119" s="5"/>
      <c r="AP119" s="18"/>
      <c r="AQ119" s="18"/>
      <c r="AR119" s="18"/>
      <c r="AS119" s="18"/>
      <c r="AT119" s="18"/>
      <c r="AU119" s="18"/>
      <c r="AV119" s="8">
        <f t="shared" si="15"/>
        <v>379.05</v>
      </c>
    </row>
    <row r="120" spans="1:48">
      <c r="A120" s="22" t="s">
        <v>16</v>
      </c>
      <c r="B120" s="22">
        <v>332.5</v>
      </c>
      <c r="C120" s="5">
        <f t="shared" si="13"/>
        <v>332.5</v>
      </c>
      <c r="D120" s="5">
        <f t="shared" si="14"/>
        <v>332.5</v>
      </c>
      <c r="E120" s="5">
        <f t="shared" si="14"/>
        <v>332.5</v>
      </c>
      <c r="F120" s="5">
        <f t="shared" si="14"/>
        <v>332.5</v>
      </c>
      <c r="G120" s="5">
        <f t="shared" si="14"/>
        <v>332.5</v>
      </c>
      <c r="H120" s="5">
        <f t="shared" si="14"/>
        <v>332.5</v>
      </c>
      <c r="I120" s="5"/>
      <c r="J120" s="30"/>
      <c r="K120" s="30"/>
      <c r="L120" s="30"/>
      <c r="M120" s="30"/>
      <c r="N120" s="30">
        <v>1</v>
      </c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22">
        <f t="shared" si="12"/>
        <v>332.5</v>
      </c>
      <c r="AC120" s="22">
        <v>250</v>
      </c>
      <c r="AD120" s="5"/>
      <c r="AE120" s="5"/>
      <c r="AF120" s="18"/>
      <c r="AG120" s="5"/>
      <c r="AH120" s="6">
        <f>C120</f>
        <v>332.5</v>
      </c>
      <c r="AI120" s="5"/>
      <c r="AJ120" s="5"/>
      <c r="AK120" s="5"/>
      <c r="AL120" s="5"/>
      <c r="AM120" s="5"/>
      <c r="AN120" s="5"/>
      <c r="AO120" s="5"/>
      <c r="AP120" s="18"/>
      <c r="AQ120" s="18"/>
      <c r="AR120" s="18"/>
      <c r="AS120" s="18"/>
      <c r="AT120" s="18"/>
      <c r="AU120" s="18"/>
      <c r="AV120" s="8">
        <f t="shared" si="15"/>
        <v>332.5</v>
      </c>
    </row>
    <row r="121" spans="1:48">
      <c r="A121" s="22" t="s">
        <v>17</v>
      </c>
      <c r="B121" s="22">
        <v>379.05</v>
      </c>
      <c r="C121" s="5">
        <f t="shared" si="13"/>
        <v>379.05</v>
      </c>
      <c r="D121" s="5">
        <f t="shared" si="14"/>
        <v>379.05</v>
      </c>
      <c r="E121" s="5">
        <f t="shared" si="14"/>
        <v>379.05</v>
      </c>
      <c r="F121" s="5">
        <f t="shared" si="14"/>
        <v>379.05</v>
      </c>
      <c r="G121" s="5">
        <f t="shared" si="14"/>
        <v>379.05</v>
      </c>
      <c r="H121" s="5">
        <f t="shared" si="14"/>
        <v>379.05</v>
      </c>
      <c r="I121" s="5"/>
      <c r="J121" s="30"/>
      <c r="K121" s="30"/>
      <c r="L121" s="30"/>
      <c r="M121" s="30"/>
      <c r="N121" s="30"/>
      <c r="O121" s="30">
        <v>1</v>
      </c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22">
        <f t="shared" si="12"/>
        <v>379.05</v>
      </c>
      <c r="AC121" s="22">
        <v>285</v>
      </c>
      <c r="AD121" s="5"/>
      <c r="AE121" s="5"/>
      <c r="AF121" s="18"/>
      <c r="AG121" s="5"/>
      <c r="AH121" s="5"/>
      <c r="AI121" s="6">
        <f>D121</f>
        <v>379.05</v>
      </c>
      <c r="AJ121" s="5"/>
      <c r="AK121" s="5"/>
      <c r="AL121" s="5"/>
      <c r="AM121" s="5"/>
      <c r="AN121" s="5"/>
      <c r="AO121" s="5"/>
      <c r="AP121" s="18"/>
      <c r="AQ121" s="18"/>
      <c r="AR121" s="18"/>
      <c r="AS121" s="18"/>
      <c r="AT121" s="18"/>
      <c r="AU121" s="18"/>
      <c r="AV121" s="8">
        <f t="shared" si="15"/>
        <v>379.05</v>
      </c>
    </row>
    <row r="122" spans="1:48">
      <c r="A122" s="22" t="s">
        <v>73</v>
      </c>
      <c r="B122" s="22">
        <v>332.5</v>
      </c>
      <c r="C122" s="5">
        <f t="shared" si="13"/>
        <v>332.5</v>
      </c>
      <c r="D122" s="5">
        <f t="shared" si="14"/>
        <v>332.5</v>
      </c>
      <c r="E122" s="5">
        <f t="shared" si="14"/>
        <v>332.5</v>
      </c>
      <c r="F122" s="5">
        <f t="shared" si="14"/>
        <v>332.5</v>
      </c>
      <c r="G122" s="5">
        <f t="shared" si="14"/>
        <v>332.5</v>
      </c>
      <c r="H122" s="5">
        <f t="shared" si="14"/>
        <v>332.5</v>
      </c>
      <c r="I122" s="5"/>
      <c r="J122" s="30"/>
      <c r="K122" s="32"/>
      <c r="L122" s="30"/>
      <c r="M122" s="30"/>
      <c r="N122" s="30"/>
      <c r="O122" s="30"/>
      <c r="P122" s="30">
        <v>1</v>
      </c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22">
        <f t="shared" si="12"/>
        <v>332.5</v>
      </c>
      <c r="AC122" s="22">
        <v>250</v>
      </c>
      <c r="AD122" s="5"/>
      <c r="AE122" s="5"/>
      <c r="AF122" s="18"/>
      <c r="AG122" s="5"/>
      <c r="AH122" s="5"/>
      <c r="AI122" s="5"/>
      <c r="AJ122" s="6">
        <f>D122</f>
        <v>332.5</v>
      </c>
      <c r="AK122" s="5"/>
      <c r="AL122" s="5"/>
      <c r="AM122" s="5"/>
      <c r="AN122" s="5"/>
      <c r="AO122" s="5"/>
      <c r="AP122" s="18"/>
      <c r="AQ122" s="18"/>
      <c r="AR122" s="18"/>
      <c r="AS122" s="18"/>
      <c r="AT122" s="18"/>
      <c r="AU122" s="18"/>
      <c r="AV122" s="8">
        <f t="shared" si="15"/>
        <v>332.5</v>
      </c>
    </row>
    <row r="123" spans="1:48">
      <c r="A123" s="22" t="s">
        <v>74</v>
      </c>
      <c r="B123" s="22">
        <v>379.05</v>
      </c>
      <c r="C123" s="5">
        <f t="shared" si="13"/>
        <v>379.05</v>
      </c>
      <c r="D123" s="5">
        <f t="shared" si="14"/>
        <v>379.05</v>
      </c>
      <c r="E123" s="5">
        <f t="shared" si="14"/>
        <v>379.05</v>
      </c>
      <c r="F123" s="5">
        <f t="shared" si="14"/>
        <v>379.05</v>
      </c>
      <c r="G123" s="5">
        <f t="shared" si="14"/>
        <v>379.05</v>
      </c>
      <c r="H123" s="5">
        <f t="shared" si="14"/>
        <v>379.05</v>
      </c>
      <c r="I123" s="5"/>
      <c r="J123" s="30"/>
      <c r="K123" s="30"/>
      <c r="L123" s="30"/>
      <c r="M123" s="30"/>
      <c r="N123" s="30"/>
      <c r="O123" s="30"/>
      <c r="P123" s="30"/>
      <c r="Q123" s="30">
        <v>1</v>
      </c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22">
        <f t="shared" si="12"/>
        <v>379.05</v>
      </c>
      <c r="AC123" s="22">
        <v>285</v>
      </c>
      <c r="AD123" s="5"/>
      <c r="AE123" s="5"/>
      <c r="AF123" s="18"/>
      <c r="AG123" s="5"/>
      <c r="AH123" s="5"/>
      <c r="AI123" s="5"/>
      <c r="AJ123" s="5"/>
      <c r="AK123" s="6">
        <f>D123</f>
        <v>379.05</v>
      </c>
      <c r="AL123" s="5"/>
      <c r="AM123" s="5"/>
      <c r="AN123" s="5"/>
      <c r="AO123" s="5"/>
      <c r="AP123" s="18"/>
      <c r="AQ123" s="18"/>
      <c r="AR123" s="18"/>
      <c r="AS123" s="18"/>
      <c r="AT123" s="18"/>
      <c r="AU123" s="18"/>
      <c r="AV123" s="8">
        <f t="shared" si="15"/>
        <v>379.05</v>
      </c>
    </row>
    <row r="124" spans="1:48">
      <c r="A124" s="22" t="s">
        <v>75</v>
      </c>
      <c r="B124" s="22">
        <v>332.5</v>
      </c>
      <c r="C124" s="5">
        <f t="shared" si="13"/>
        <v>332.5</v>
      </c>
      <c r="D124" s="5">
        <f t="shared" si="14"/>
        <v>332.5</v>
      </c>
      <c r="E124" s="5">
        <f t="shared" si="14"/>
        <v>332.5</v>
      </c>
      <c r="F124" s="5">
        <f t="shared" si="14"/>
        <v>332.5</v>
      </c>
      <c r="G124" s="5">
        <f t="shared" si="14"/>
        <v>332.5</v>
      </c>
      <c r="H124" s="5">
        <f t="shared" si="14"/>
        <v>332.5</v>
      </c>
      <c r="I124" s="5"/>
      <c r="J124" s="30"/>
      <c r="K124" s="30"/>
      <c r="L124" s="30"/>
      <c r="M124" s="30"/>
      <c r="N124" s="30"/>
      <c r="O124" s="30"/>
      <c r="P124" s="30"/>
      <c r="Q124" s="30"/>
      <c r="R124" s="30">
        <v>1</v>
      </c>
      <c r="S124" s="30"/>
      <c r="T124" s="30"/>
      <c r="U124" s="30"/>
      <c r="V124" s="30"/>
      <c r="W124" s="30"/>
      <c r="X124" s="30"/>
      <c r="Y124" s="30"/>
      <c r="Z124" s="30"/>
      <c r="AA124" s="30"/>
      <c r="AB124" s="22">
        <f t="shared" si="12"/>
        <v>332.5</v>
      </c>
      <c r="AC124" s="22">
        <v>250</v>
      </c>
      <c r="AD124" s="5"/>
      <c r="AE124" s="5"/>
      <c r="AF124" s="18"/>
      <c r="AG124" s="5"/>
      <c r="AH124" s="5"/>
      <c r="AI124" s="5"/>
      <c r="AJ124" s="5"/>
      <c r="AK124" s="5"/>
      <c r="AL124" s="6">
        <f>E124</f>
        <v>332.5</v>
      </c>
      <c r="AM124" s="5"/>
      <c r="AN124" s="5"/>
      <c r="AO124" s="5"/>
      <c r="AP124" s="18"/>
      <c r="AQ124" s="18"/>
      <c r="AR124" s="18"/>
      <c r="AS124" s="18"/>
      <c r="AT124" s="18"/>
      <c r="AU124" s="18"/>
      <c r="AV124" s="8">
        <f t="shared" si="15"/>
        <v>332.5</v>
      </c>
    </row>
    <row r="125" spans="1:48">
      <c r="A125" s="22" t="s">
        <v>76</v>
      </c>
      <c r="B125" s="22">
        <v>379.05</v>
      </c>
      <c r="C125" s="5">
        <f t="shared" si="13"/>
        <v>379.05</v>
      </c>
      <c r="D125" s="5">
        <f t="shared" si="14"/>
        <v>379.05</v>
      </c>
      <c r="E125" s="5">
        <f t="shared" si="14"/>
        <v>379.05</v>
      </c>
      <c r="F125" s="5">
        <f t="shared" si="14"/>
        <v>379.05</v>
      </c>
      <c r="G125" s="5">
        <f t="shared" si="14"/>
        <v>379.05</v>
      </c>
      <c r="H125" s="5">
        <f t="shared" si="14"/>
        <v>379.05</v>
      </c>
      <c r="I125" s="5"/>
      <c r="J125" s="30"/>
      <c r="K125" s="30"/>
      <c r="L125" s="30"/>
      <c r="M125" s="30"/>
      <c r="N125" s="30"/>
      <c r="O125" s="30"/>
      <c r="P125" s="30"/>
      <c r="Q125" s="30"/>
      <c r="R125" s="30"/>
      <c r="S125" s="30">
        <v>1</v>
      </c>
      <c r="T125" s="30"/>
      <c r="U125" s="30"/>
      <c r="V125" s="30"/>
      <c r="W125" s="30"/>
      <c r="X125" s="30"/>
      <c r="Y125" s="30"/>
      <c r="Z125" s="30"/>
      <c r="AA125" s="30"/>
      <c r="AB125" s="22">
        <f t="shared" si="12"/>
        <v>379.05</v>
      </c>
      <c r="AC125" s="22">
        <v>285</v>
      </c>
      <c r="AD125" s="5"/>
      <c r="AE125" s="5"/>
      <c r="AF125" s="18"/>
      <c r="AG125" s="5"/>
      <c r="AH125" s="5"/>
      <c r="AI125" s="5"/>
      <c r="AJ125" s="5"/>
      <c r="AK125" s="5"/>
      <c r="AL125" s="5"/>
      <c r="AM125" s="6">
        <f>E125</f>
        <v>379.05</v>
      </c>
      <c r="AN125" s="5"/>
      <c r="AO125" s="5"/>
      <c r="AP125" s="18"/>
      <c r="AQ125" s="18"/>
      <c r="AR125" s="18"/>
      <c r="AS125" s="18"/>
      <c r="AT125" s="18"/>
      <c r="AU125" s="18"/>
      <c r="AV125" s="8">
        <f t="shared" si="15"/>
        <v>379.05</v>
      </c>
    </row>
    <row r="126" spans="1:48">
      <c r="A126" s="22" t="s">
        <v>77</v>
      </c>
      <c r="B126" s="22">
        <v>332.5</v>
      </c>
      <c r="C126" s="5">
        <f t="shared" si="13"/>
        <v>332.5</v>
      </c>
      <c r="D126" s="5">
        <f t="shared" si="14"/>
        <v>332.5</v>
      </c>
      <c r="E126" s="5">
        <f t="shared" si="14"/>
        <v>332.5</v>
      </c>
      <c r="F126" s="5">
        <f t="shared" si="14"/>
        <v>332.5</v>
      </c>
      <c r="G126" s="5">
        <f t="shared" si="14"/>
        <v>332.5</v>
      </c>
      <c r="H126" s="5">
        <f t="shared" si="14"/>
        <v>332.5</v>
      </c>
      <c r="I126" s="5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>
        <v>1</v>
      </c>
      <c r="U126" s="30"/>
      <c r="V126" s="30"/>
      <c r="W126" s="30"/>
      <c r="X126" s="30"/>
      <c r="Y126" s="30"/>
      <c r="Z126" s="30"/>
      <c r="AA126" s="30"/>
      <c r="AB126" s="22">
        <f t="shared" si="12"/>
        <v>332.5</v>
      </c>
      <c r="AC126" s="22">
        <v>250</v>
      </c>
      <c r="AD126" s="5"/>
      <c r="AE126" s="5"/>
      <c r="AF126" s="18"/>
      <c r="AG126" s="5"/>
      <c r="AH126" s="5"/>
      <c r="AI126" s="5"/>
      <c r="AJ126" s="5"/>
      <c r="AK126" s="5"/>
      <c r="AL126" s="5"/>
      <c r="AM126" s="5"/>
      <c r="AN126" s="6">
        <f>E126</f>
        <v>332.5</v>
      </c>
      <c r="AO126" s="5"/>
      <c r="AP126" s="18"/>
      <c r="AQ126" s="18"/>
      <c r="AR126" s="18"/>
      <c r="AS126" s="18"/>
      <c r="AT126" s="18"/>
      <c r="AU126" s="18"/>
      <c r="AV126" s="8">
        <f t="shared" si="15"/>
        <v>332.5</v>
      </c>
    </row>
    <row r="127" spans="1:48">
      <c r="A127" s="22" t="s">
        <v>78</v>
      </c>
      <c r="B127" s="22">
        <v>379.05</v>
      </c>
      <c r="C127" s="5">
        <f t="shared" si="13"/>
        <v>379.05</v>
      </c>
      <c r="D127" s="5">
        <f t="shared" si="14"/>
        <v>379.05</v>
      </c>
      <c r="E127" s="5">
        <f t="shared" si="14"/>
        <v>379.05</v>
      </c>
      <c r="F127" s="5">
        <f t="shared" si="14"/>
        <v>379.05</v>
      </c>
      <c r="G127" s="5">
        <f t="shared" si="14"/>
        <v>379.05</v>
      </c>
      <c r="H127" s="5">
        <f t="shared" si="14"/>
        <v>379.05</v>
      </c>
      <c r="I127" s="5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>
        <v>1</v>
      </c>
      <c r="V127" s="30"/>
      <c r="W127" s="30"/>
      <c r="X127" s="30"/>
      <c r="Y127" s="30"/>
      <c r="Z127" s="30"/>
      <c r="AA127" s="30"/>
      <c r="AB127" s="22">
        <f t="shared" si="12"/>
        <v>379.05</v>
      </c>
      <c r="AC127" s="22">
        <v>285</v>
      </c>
      <c r="AD127" s="5"/>
      <c r="AE127" s="5"/>
      <c r="AF127" s="18"/>
      <c r="AG127" s="5"/>
      <c r="AH127" s="5"/>
      <c r="AI127" s="5"/>
      <c r="AJ127" s="5"/>
      <c r="AK127" s="5"/>
      <c r="AL127" s="5"/>
      <c r="AM127" s="5"/>
      <c r="AN127" s="5"/>
      <c r="AO127" s="6">
        <f>F127</f>
        <v>379.05</v>
      </c>
      <c r="AP127" s="18"/>
      <c r="AQ127" s="18"/>
      <c r="AR127" s="18"/>
      <c r="AS127" s="18"/>
      <c r="AT127" s="18"/>
      <c r="AU127" s="18"/>
      <c r="AV127" s="8">
        <f t="shared" si="15"/>
        <v>379.05</v>
      </c>
    </row>
    <row r="128" spans="1:48">
      <c r="A128" s="22" t="s">
        <v>118</v>
      </c>
      <c r="B128" s="22">
        <v>332.5</v>
      </c>
      <c r="C128" s="5">
        <f t="shared" si="13"/>
        <v>332.5</v>
      </c>
      <c r="D128" s="5">
        <f t="shared" si="14"/>
        <v>332.5</v>
      </c>
      <c r="E128" s="5">
        <f t="shared" si="14"/>
        <v>332.5</v>
      </c>
      <c r="F128" s="5">
        <f t="shared" si="14"/>
        <v>332.5</v>
      </c>
      <c r="G128" s="5">
        <f t="shared" si="14"/>
        <v>332.5</v>
      </c>
      <c r="H128" s="5">
        <f t="shared" si="14"/>
        <v>332.5</v>
      </c>
      <c r="I128" s="5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>
        <v>1</v>
      </c>
      <c r="W128" s="30"/>
      <c r="X128" s="30"/>
      <c r="Y128" s="30"/>
      <c r="Z128" s="30"/>
      <c r="AA128" s="30"/>
      <c r="AB128" s="22">
        <f t="shared" si="12"/>
        <v>332.5</v>
      </c>
      <c r="AC128" s="22">
        <v>250</v>
      </c>
      <c r="AD128" s="5"/>
      <c r="AE128" s="5"/>
      <c r="AF128" s="18"/>
      <c r="AG128" s="5"/>
      <c r="AH128" s="5"/>
      <c r="AI128" s="5"/>
      <c r="AJ128" s="5"/>
      <c r="AK128" s="5"/>
      <c r="AL128" s="5"/>
      <c r="AM128" s="5"/>
      <c r="AN128" s="5"/>
      <c r="AO128" s="18"/>
      <c r="AP128" s="6">
        <f>F128</f>
        <v>332.5</v>
      </c>
      <c r="AQ128" s="18"/>
      <c r="AR128" s="18"/>
      <c r="AS128" s="18"/>
      <c r="AT128" s="18"/>
      <c r="AU128" s="18"/>
      <c r="AV128" s="8">
        <f t="shared" si="15"/>
        <v>332.5</v>
      </c>
    </row>
    <row r="129" spans="1:54">
      <c r="A129" s="22" t="s">
        <v>119</v>
      </c>
      <c r="B129" s="22">
        <v>379.05</v>
      </c>
      <c r="C129" s="5">
        <f t="shared" si="13"/>
        <v>379.05</v>
      </c>
      <c r="D129" s="5">
        <f t="shared" si="14"/>
        <v>379.05</v>
      </c>
      <c r="E129" s="5">
        <f t="shared" si="14"/>
        <v>379.05</v>
      </c>
      <c r="F129" s="5">
        <f t="shared" si="14"/>
        <v>379.05</v>
      </c>
      <c r="G129" s="5">
        <f t="shared" si="14"/>
        <v>379.05</v>
      </c>
      <c r="H129" s="5">
        <f t="shared" si="14"/>
        <v>379.05</v>
      </c>
      <c r="I129" s="5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>
        <v>1</v>
      </c>
      <c r="X129" s="30"/>
      <c r="Y129" s="30"/>
      <c r="Z129" s="30"/>
      <c r="AA129" s="30"/>
      <c r="AB129" s="22">
        <f t="shared" si="12"/>
        <v>379.05</v>
      </c>
      <c r="AC129" s="22">
        <v>285</v>
      </c>
      <c r="AD129" s="5"/>
      <c r="AE129" s="5"/>
      <c r="AF129" s="18"/>
      <c r="AG129" s="5"/>
      <c r="AH129" s="5"/>
      <c r="AI129" s="5"/>
      <c r="AJ129" s="5"/>
      <c r="AK129" s="5"/>
      <c r="AL129" s="5"/>
      <c r="AM129" s="5"/>
      <c r="AN129" s="5"/>
      <c r="AO129" s="18"/>
      <c r="AP129" s="18"/>
      <c r="AQ129" s="6">
        <f>F129</f>
        <v>379.05</v>
      </c>
      <c r="AR129" s="18"/>
      <c r="AS129" s="18"/>
      <c r="AT129" s="18"/>
      <c r="AU129" s="18"/>
      <c r="AV129" s="8">
        <f t="shared" si="15"/>
        <v>379.05</v>
      </c>
    </row>
    <row r="130" spans="1:54">
      <c r="A130" s="22" t="s">
        <v>120</v>
      </c>
      <c r="B130" s="22">
        <v>332.5</v>
      </c>
      <c r="C130" s="5">
        <f t="shared" si="13"/>
        <v>332.5</v>
      </c>
      <c r="D130" s="5">
        <f t="shared" si="14"/>
        <v>332.5</v>
      </c>
      <c r="E130" s="5">
        <f t="shared" si="14"/>
        <v>332.5</v>
      </c>
      <c r="F130" s="5">
        <f t="shared" si="14"/>
        <v>332.5</v>
      </c>
      <c r="G130" s="5">
        <f t="shared" si="14"/>
        <v>332.5</v>
      </c>
      <c r="H130" s="5">
        <f t="shared" si="14"/>
        <v>332.5</v>
      </c>
      <c r="I130" s="5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>
        <v>1</v>
      </c>
      <c r="Y130" s="30"/>
      <c r="Z130" s="30"/>
      <c r="AA130" s="30"/>
      <c r="AB130" s="22">
        <f t="shared" si="12"/>
        <v>332.5</v>
      </c>
      <c r="AC130" s="22">
        <v>250</v>
      </c>
      <c r="AD130" s="5"/>
      <c r="AE130" s="5"/>
      <c r="AF130" s="18"/>
      <c r="AG130" s="5"/>
      <c r="AH130" s="5"/>
      <c r="AI130" s="5"/>
      <c r="AJ130" s="5"/>
      <c r="AK130" s="5"/>
      <c r="AL130" s="5"/>
      <c r="AM130" s="5"/>
      <c r="AN130" s="5"/>
      <c r="AO130" s="18"/>
      <c r="AP130" s="18"/>
      <c r="AQ130" s="18"/>
      <c r="AR130" s="6">
        <f>G130</f>
        <v>332.5</v>
      </c>
      <c r="AS130" s="18"/>
      <c r="AT130" s="18"/>
      <c r="AU130" s="18"/>
      <c r="AV130" s="8">
        <f t="shared" si="15"/>
        <v>332.5</v>
      </c>
    </row>
    <row r="131" spans="1:54">
      <c r="A131" s="22" t="s">
        <v>121</v>
      </c>
      <c r="B131" s="22">
        <v>379.05</v>
      </c>
      <c r="C131" s="5">
        <f t="shared" si="13"/>
        <v>379.05</v>
      </c>
      <c r="D131" s="5">
        <f t="shared" si="14"/>
        <v>379.05</v>
      </c>
      <c r="E131" s="5">
        <f t="shared" si="14"/>
        <v>379.05</v>
      </c>
      <c r="F131" s="5">
        <f t="shared" si="14"/>
        <v>379.05</v>
      </c>
      <c r="G131" s="5">
        <f t="shared" si="14"/>
        <v>379.05</v>
      </c>
      <c r="H131" s="5">
        <f t="shared" si="14"/>
        <v>379.05</v>
      </c>
      <c r="I131" s="5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>
        <v>1</v>
      </c>
      <c r="Z131" s="30"/>
      <c r="AA131" s="30"/>
      <c r="AB131" s="22">
        <f t="shared" si="12"/>
        <v>379.05</v>
      </c>
      <c r="AC131" s="22">
        <v>285</v>
      </c>
      <c r="AD131" s="5"/>
      <c r="AE131" s="5"/>
      <c r="AF131" s="18"/>
      <c r="AG131" s="5"/>
      <c r="AH131" s="5"/>
      <c r="AI131" s="5"/>
      <c r="AJ131" s="5"/>
      <c r="AK131" s="5"/>
      <c r="AL131" s="5"/>
      <c r="AM131" s="5"/>
      <c r="AN131" s="5"/>
      <c r="AO131" s="18"/>
      <c r="AP131" s="18"/>
      <c r="AQ131" s="18"/>
      <c r="AR131" s="18"/>
      <c r="AS131" s="6">
        <f>G131</f>
        <v>379.05</v>
      </c>
      <c r="AT131" s="18"/>
      <c r="AU131" s="18"/>
      <c r="AV131" s="8">
        <f t="shared" si="15"/>
        <v>379.05</v>
      </c>
    </row>
    <row r="132" spans="1:54">
      <c r="A132" s="22" t="s">
        <v>122</v>
      </c>
      <c r="B132" s="22">
        <v>332.5</v>
      </c>
      <c r="C132" s="5">
        <f t="shared" si="13"/>
        <v>332.5</v>
      </c>
      <c r="D132" s="5">
        <f t="shared" si="14"/>
        <v>332.5</v>
      </c>
      <c r="E132" s="5">
        <f t="shared" si="14"/>
        <v>332.5</v>
      </c>
      <c r="F132" s="5">
        <f t="shared" si="14"/>
        <v>332.5</v>
      </c>
      <c r="G132" s="5">
        <f t="shared" si="14"/>
        <v>332.5</v>
      </c>
      <c r="H132" s="5">
        <f t="shared" si="14"/>
        <v>332.5</v>
      </c>
      <c r="I132" s="5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>
        <v>1</v>
      </c>
      <c r="AA132" s="30"/>
      <c r="AB132" s="22">
        <f t="shared" si="12"/>
        <v>332.5</v>
      </c>
      <c r="AC132" s="22">
        <v>250</v>
      </c>
      <c r="AD132" s="5"/>
      <c r="AE132" s="5"/>
      <c r="AF132" s="18"/>
      <c r="AG132" s="5"/>
      <c r="AH132" s="5"/>
      <c r="AI132" s="5"/>
      <c r="AJ132" s="5"/>
      <c r="AK132" s="5"/>
      <c r="AL132" s="5"/>
      <c r="AM132" s="5"/>
      <c r="AN132" s="5"/>
      <c r="AO132" s="18"/>
      <c r="AP132" s="18"/>
      <c r="AQ132" s="18"/>
      <c r="AR132" s="18"/>
      <c r="AS132" s="18"/>
      <c r="AT132" s="6">
        <f>G132</f>
        <v>332.5</v>
      </c>
      <c r="AU132" s="18"/>
      <c r="AV132" s="8">
        <f t="shared" si="15"/>
        <v>332.5</v>
      </c>
    </row>
    <row r="133" spans="1:54">
      <c r="A133" s="22" t="s">
        <v>123</v>
      </c>
      <c r="B133" s="22">
        <v>379.05</v>
      </c>
      <c r="C133" s="5">
        <f t="shared" si="13"/>
        <v>379.05</v>
      </c>
      <c r="D133" s="5">
        <f t="shared" si="14"/>
        <v>379.05</v>
      </c>
      <c r="E133" s="5">
        <f t="shared" si="14"/>
        <v>379.05</v>
      </c>
      <c r="F133" s="5">
        <f t="shared" si="14"/>
        <v>379.05</v>
      </c>
      <c r="G133" s="5">
        <f t="shared" si="14"/>
        <v>379.05</v>
      </c>
      <c r="H133" s="5">
        <f t="shared" si="14"/>
        <v>379.05</v>
      </c>
      <c r="I133" s="5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>
        <v>1</v>
      </c>
      <c r="AB133" s="22">
        <f t="shared" si="12"/>
        <v>379.05</v>
      </c>
      <c r="AC133" s="22">
        <v>285</v>
      </c>
      <c r="AD133" s="5"/>
      <c r="AE133" s="5"/>
      <c r="AF133" s="18"/>
      <c r="AG133" s="5"/>
      <c r="AH133" s="5"/>
      <c r="AI133" s="5"/>
      <c r="AJ133" s="5"/>
      <c r="AK133" s="5"/>
      <c r="AL133" s="5"/>
      <c r="AM133" s="5"/>
      <c r="AN133" s="5"/>
      <c r="AO133" s="18"/>
      <c r="AP133" s="18"/>
      <c r="AQ133" s="18"/>
      <c r="AR133" s="18"/>
      <c r="AS133" s="18"/>
      <c r="AT133" s="18"/>
      <c r="AU133" s="6">
        <f>H133</f>
        <v>379.05</v>
      </c>
      <c r="AV133" s="8">
        <f t="shared" si="15"/>
        <v>379.05</v>
      </c>
    </row>
    <row r="134" spans="1:54">
      <c r="A134" s="22" t="s">
        <v>18</v>
      </c>
      <c r="B134" s="22">
        <v>50</v>
      </c>
      <c r="C134" s="5">
        <f t="shared" si="13"/>
        <v>50</v>
      </c>
      <c r="D134" s="5">
        <f t="shared" si="14"/>
        <v>50</v>
      </c>
      <c r="E134" s="5">
        <f t="shared" si="14"/>
        <v>50</v>
      </c>
      <c r="F134" s="5">
        <f t="shared" si="14"/>
        <v>50</v>
      </c>
      <c r="G134" s="5">
        <f t="shared" si="14"/>
        <v>50</v>
      </c>
      <c r="H134" s="5">
        <f t="shared" si="14"/>
        <v>50</v>
      </c>
      <c r="I134" s="5"/>
      <c r="J134" s="30"/>
      <c r="K134" s="30">
        <v>1</v>
      </c>
      <c r="L134" s="30"/>
      <c r="M134" s="30">
        <v>1</v>
      </c>
      <c r="N134" s="30"/>
      <c r="O134" s="30">
        <v>1</v>
      </c>
      <c r="P134" s="30">
        <v>0</v>
      </c>
      <c r="Q134" s="30">
        <v>1</v>
      </c>
      <c r="R134" s="30">
        <v>0</v>
      </c>
      <c r="S134" s="30">
        <v>1</v>
      </c>
      <c r="T134" s="30">
        <v>0</v>
      </c>
      <c r="U134" s="30">
        <v>1</v>
      </c>
      <c r="V134" s="30">
        <v>0</v>
      </c>
      <c r="W134" s="30">
        <v>1</v>
      </c>
      <c r="X134" s="30"/>
      <c r="Y134" s="30">
        <v>1</v>
      </c>
      <c r="Z134" s="30"/>
      <c r="AA134" s="30">
        <v>1</v>
      </c>
      <c r="AB134" s="22">
        <f t="shared" si="12"/>
        <v>450</v>
      </c>
      <c r="AC134" s="22">
        <v>50</v>
      </c>
      <c r="AD134" s="18"/>
      <c r="AE134" s="6">
        <f>B134</f>
        <v>50</v>
      </c>
      <c r="AF134" s="18"/>
      <c r="AG134" s="6">
        <f>D134</f>
        <v>50</v>
      </c>
      <c r="AH134" s="18"/>
      <c r="AI134" s="6">
        <f>E134</f>
        <v>50</v>
      </c>
      <c r="AJ134" s="18"/>
      <c r="AK134" s="6">
        <f>E134</f>
        <v>50</v>
      </c>
      <c r="AL134" s="18"/>
      <c r="AM134" s="6">
        <f>F134</f>
        <v>50</v>
      </c>
      <c r="AN134" s="18"/>
      <c r="AO134" s="6">
        <f>G134</f>
        <v>50</v>
      </c>
      <c r="AP134" s="18"/>
      <c r="AQ134" s="6">
        <f>G134</f>
        <v>50</v>
      </c>
      <c r="AR134" s="18"/>
      <c r="AS134" s="6">
        <f>H134</f>
        <v>50</v>
      </c>
      <c r="AT134" s="18"/>
      <c r="AU134" s="6">
        <f>H134</f>
        <v>50</v>
      </c>
      <c r="AV134" s="8">
        <f t="shared" si="15"/>
        <v>450</v>
      </c>
    </row>
    <row r="135" spans="1:54">
      <c r="A135" s="22" t="s">
        <v>19</v>
      </c>
      <c r="B135" s="22">
        <v>4.5</v>
      </c>
      <c r="C135" s="5">
        <f t="shared" si="13"/>
        <v>4.5</v>
      </c>
      <c r="D135" s="5">
        <f t="shared" si="14"/>
        <v>4.5</v>
      </c>
      <c r="E135" s="5">
        <f t="shared" si="14"/>
        <v>4.5</v>
      </c>
      <c r="F135" s="5">
        <f t="shared" si="14"/>
        <v>4.5</v>
      </c>
      <c r="G135" s="5">
        <f t="shared" si="14"/>
        <v>4.5</v>
      </c>
      <c r="H135" s="5">
        <f t="shared" si="14"/>
        <v>4.5</v>
      </c>
      <c r="I135" s="5"/>
      <c r="J135" s="30">
        <v>1</v>
      </c>
      <c r="K135" s="30">
        <v>1</v>
      </c>
      <c r="L135" s="30">
        <v>1</v>
      </c>
      <c r="M135" s="30">
        <v>1</v>
      </c>
      <c r="N135" s="30">
        <v>1</v>
      </c>
      <c r="O135" s="30">
        <v>1</v>
      </c>
      <c r="P135" s="30">
        <v>1</v>
      </c>
      <c r="Q135" s="30">
        <v>1</v>
      </c>
      <c r="R135" s="30">
        <v>1</v>
      </c>
      <c r="S135" s="30">
        <v>1</v>
      </c>
      <c r="T135" s="30">
        <v>1</v>
      </c>
      <c r="U135" s="30">
        <v>1</v>
      </c>
      <c r="V135" s="30">
        <v>1</v>
      </c>
      <c r="W135" s="30">
        <v>1</v>
      </c>
      <c r="X135" s="30">
        <v>1</v>
      </c>
      <c r="Y135" s="30">
        <v>1</v>
      </c>
      <c r="Z135" s="30">
        <v>1</v>
      </c>
      <c r="AA135" s="30">
        <v>1</v>
      </c>
      <c r="AB135" s="22">
        <f t="shared" si="12"/>
        <v>81</v>
      </c>
      <c r="AC135" s="22">
        <v>4.5</v>
      </c>
      <c r="AD135" s="6">
        <f>B135</f>
        <v>4.5</v>
      </c>
      <c r="AE135" s="6">
        <f>B135</f>
        <v>4.5</v>
      </c>
      <c r="AF135" s="6">
        <f>C135</f>
        <v>4.5</v>
      </c>
      <c r="AG135" s="6">
        <f>C135</f>
        <v>4.5</v>
      </c>
      <c r="AH135" s="6">
        <f>C135</f>
        <v>4.5</v>
      </c>
      <c r="AI135" s="6">
        <f>D135</f>
        <v>4.5</v>
      </c>
      <c r="AJ135" s="6">
        <f>D135</f>
        <v>4.5</v>
      </c>
      <c r="AK135" s="6">
        <f>D135</f>
        <v>4.5</v>
      </c>
      <c r="AL135" s="6">
        <f>E135</f>
        <v>4.5</v>
      </c>
      <c r="AM135" s="6">
        <f>E135</f>
        <v>4.5</v>
      </c>
      <c r="AN135" s="6">
        <f>B135</f>
        <v>4.5</v>
      </c>
      <c r="AO135" s="6">
        <f>F135</f>
        <v>4.5</v>
      </c>
      <c r="AP135" s="6">
        <f>F135</f>
        <v>4.5</v>
      </c>
      <c r="AQ135" s="6">
        <f>F135</f>
        <v>4.5</v>
      </c>
      <c r="AR135" s="6">
        <f>G135</f>
        <v>4.5</v>
      </c>
      <c r="AS135" s="6">
        <f>(AR135*$V$31)+AR135</f>
        <v>4.5</v>
      </c>
      <c r="AT135" s="6">
        <f>(AS135*$W$31)+AS135</f>
        <v>4.5</v>
      </c>
      <c r="AU135" s="6">
        <f>H135</f>
        <v>4.5</v>
      </c>
      <c r="AV135" s="8">
        <f>SUM(AD135:AU135)</f>
        <v>81</v>
      </c>
    </row>
    <row r="136" spans="1:54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1">
        <f>SUM(AB112:AB135)</f>
        <v>13315.549999999996</v>
      </c>
      <c r="V136" s="22"/>
      <c r="W136" s="22">
        <f>U136/6</f>
        <v>2219.2583333333328</v>
      </c>
      <c r="X136" s="22"/>
      <c r="Y136" s="22"/>
      <c r="Z136" s="22"/>
      <c r="AA136" s="22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V136" s="8">
        <f>SUM(AV112:AV135)</f>
        <v>13315.549999999996</v>
      </c>
    </row>
    <row r="137" spans="1:54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V137" s="33">
        <f>AV136/18</f>
        <v>739.75277777777751</v>
      </c>
    </row>
    <row r="138" spans="1:54" s="22" customFormat="1">
      <c r="AV138" s="33"/>
    </row>
    <row r="139" spans="1:54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AD139" s="9">
        <f>SUM(AD112:AD135)</f>
        <v>531.5</v>
      </c>
      <c r="AE139" s="9">
        <f t="shared" ref="AE139:AU139" si="16">SUM(AE112:AE135)</f>
        <v>838.85</v>
      </c>
      <c r="AF139" s="9">
        <f t="shared" si="16"/>
        <v>454.5</v>
      </c>
      <c r="AG139" s="9">
        <f t="shared" si="16"/>
        <v>1161.45</v>
      </c>
      <c r="AH139" s="9">
        <f t="shared" si="16"/>
        <v>454.5</v>
      </c>
      <c r="AI139" s="9">
        <f t="shared" si="16"/>
        <v>915.85</v>
      </c>
      <c r="AJ139" s="9">
        <f t="shared" si="16"/>
        <v>454.5</v>
      </c>
      <c r="AK139" s="9">
        <f t="shared" si="16"/>
        <v>1161.45</v>
      </c>
      <c r="AL139" s="9">
        <f t="shared" si="16"/>
        <v>454.5</v>
      </c>
      <c r="AM139" s="9">
        <f t="shared" si="16"/>
        <v>915.85</v>
      </c>
      <c r="AN139" s="9">
        <f t="shared" si="16"/>
        <v>454.5</v>
      </c>
      <c r="AO139" s="9">
        <f t="shared" si="16"/>
        <v>1161.45</v>
      </c>
      <c r="AP139" s="9">
        <f t="shared" si="16"/>
        <v>454.5</v>
      </c>
      <c r="AQ139" s="9">
        <f t="shared" si="16"/>
        <v>915.85</v>
      </c>
      <c r="AR139" s="9">
        <f t="shared" si="16"/>
        <v>454.5</v>
      </c>
      <c r="AS139" s="9">
        <f t="shared" si="16"/>
        <v>1161.45</v>
      </c>
      <c r="AT139" s="9">
        <f t="shared" si="16"/>
        <v>454.5</v>
      </c>
      <c r="AU139" s="9">
        <f t="shared" si="16"/>
        <v>915.85</v>
      </c>
      <c r="AV139" s="9">
        <f>SUM(AD139:AU139)</f>
        <v>13315.550000000003</v>
      </c>
      <c r="AW139" s="18"/>
      <c r="AX139" s="18"/>
      <c r="AY139" s="18"/>
      <c r="AZ139" s="18"/>
      <c r="BA139" s="18"/>
      <c r="BB139" s="18"/>
    </row>
    <row r="140" spans="1:54" s="22" customFormat="1"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</row>
    <row r="141" spans="1:54" s="22" customFormat="1"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>
        <f>SUM(AD139:AU139)/18</f>
        <v>739.75277777777796</v>
      </c>
      <c r="AW141" s="18"/>
      <c r="AX141" s="18"/>
      <c r="AY141" s="18"/>
      <c r="AZ141" s="18"/>
      <c r="BA141" s="18"/>
      <c r="BB141" s="18"/>
    </row>
    <row r="142" spans="1:54" s="22" customFormat="1">
      <c r="A142" s="47" t="s">
        <v>163</v>
      </c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</row>
    <row r="143" spans="1:54" s="22" customFormat="1">
      <c r="A143" s="21" t="s">
        <v>164</v>
      </c>
      <c r="B143" s="48" t="s">
        <v>165</v>
      </c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</row>
    <row r="144" spans="1:54" s="22" customFormat="1">
      <c r="A144" s="45">
        <v>1.03</v>
      </c>
      <c r="B144" s="48">
        <v>6</v>
      </c>
      <c r="D144" s="9" t="s">
        <v>166</v>
      </c>
      <c r="E144" s="13"/>
      <c r="F144" s="13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</row>
    <row r="145" spans="1:54" s="22" customFormat="1">
      <c r="D145" s="13"/>
      <c r="E145" s="49">
        <f>AV141*((A144^B144)-1)/(A144-1)/B144</f>
        <v>797.50402995269235</v>
      </c>
      <c r="F145" s="13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</row>
    <row r="146" spans="1:54" s="22" customFormat="1"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</row>
    <row r="147" spans="1:54">
      <c r="A147" s="22"/>
    </row>
    <row r="148" spans="1:54">
      <c r="A148" s="2" t="s">
        <v>31</v>
      </c>
      <c r="B148" s="22" t="s">
        <v>9</v>
      </c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 t="s">
        <v>20</v>
      </c>
      <c r="U148" s="22"/>
      <c r="V148" s="28">
        <v>1</v>
      </c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</row>
    <row r="149" spans="1:54">
      <c r="A149" s="21" t="s">
        <v>136</v>
      </c>
      <c r="B149" s="4" t="s">
        <v>138</v>
      </c>
      <c r="C149" s="4" t="s">
        <v>139</v>
      </c>
      <c r="D149" s="4" t="s">
        <v>140</v>
      </c>
      <c r="E149" s="4" t="s">
        <v>141</v>
      </c>
      <c r="F149" s="4" t="s">
        <v>142</v>
      </c>
      <c r="G149" s="4" t="s">
        <v>143</v>
      </c>
      <c r="H149" s="4" t="s">
        <v>144</v>
      </c>
      <c r="I149" s="4"/>
      <c r="J149" s="29" t="s">
        <v>106</v>
      </c>
      <c r="K149" s="29" t="s">
        <v>107</v>
      </c>
      <c r="L149" s="29" t="s">
        <v>61</v>
      </c>
      <c r="M149" s="29" t="s">
        <v>108</v>
      </c>
      <c r="N149" s="29" t="s">
        <v>109</v>
      </c>
      <c r="O149" s="29" t="s">
        <v>64</v>
      </c>
      <c r="P149" s="29" t="s">
        <v>110</v>
      </c>
      <c r="Q149" s="29" t="s">
        <v>111</v>
      </c>
      <c r="R149" s="29" t="s">
        <v>66</v>
      </c>
      <c r="S149" s="29" t="s">
        <v>112</v>
      </c>
      <c r="T149" s="29" t="s">
        <v>113</v>
      </c>
      <c r="U149" s="29" t="s">
        <v>68</v>
      </c>
      <c r="V149" s="29" t="s">
        <v>114</v>
      </c>
      <c r="W149" s="29" t="s">
        <v>115</v>
      </c>
      <c r="X149" s="29" t="s">
        <v>70</v>
      </c>
      <c r="Y149" s="29" t="s">
        <v>116</v>
      </c>
      <c r="Z149" s="29" t="s">
        <v>117</v>
      </c>
      <c r="AA149" s="29" t="s">
        <v>72</v>
      </c>
      <c r="AB149" s="4" t="s">
        <v>46</v>
      </c>
      <c r="AC149" s="4"/>
      <c r="AD149" s="4" t="s">
        <v>124</v>
      </c>
      <c r="AE149" s="4" t="s">
        <v>125</v>
      </c>
      <c r="AF149" s="4" t="s">
        <v>80</v>
      </c>
      <c r="AG149" s="4" t="s">
        <v>126</v>
      </c>
      <c r="AH149" s="4" t="s">
        <v>127</v>
      </c>
      <c r="AI149" s="4" t="s">
        <v>82</v>
      </c>
      <c r="AJ149" s="4" t="s">
        <v>128</v>
      </c>
      <c r="AK149" s="4" t="s">
        <v>129</v>
      </c>
      <c r="AL149" s="4" t="s">
        <v>84</v>
      </c>
      <c r="AM149" s="4" t="s">
        <v>130</v>
      </c>
      <c r="AN149" s="4" t="s">
        <v>131</v>
      </c>
      <c r="AO149" s="4" t="s">
        <v>86</v>
      </c>
      <c r="AP149" s="4" t="s">
        <v>132</v>
      </c>
      <c r="AQ149" s="4" t="s">
        <v>133</v>
      </c>
      <c r="AR149" s="4" t="s">
        <v>88</v>
      </c>
      <c r="AS149" s="4" t="s">
        <v>134</v>
      </c>
      <c r="AT149" s="4" t="s">
        <v>135</v>
      </c>
      <c r="AU149" s="4" t="s">
        <v>90</v>
      </c>
      <c r="AV149" s="4"/>
    </row>
    <row r="150" spans="1:54">
      <c r="A150" s="22" t="s">
        <v>0</v>
      </c>
      <c r="B150" s="22">
        <v>117.5</v>
      </c>
      <c r="C150" s="5">
        <f t="shared" ref="C150:C153" si="17">B150*$V$80</f>
        <v>117.5</v>
      </c>
      <c r="D150" s="5">
        <f t="shared" ref="D150:H150" si="18">C150*$V$110</f>
        <v>117.5</v>
      </c>
      <c r="E150" s="5">
        <f t="shared" si="18"/>
        <v>117.5</v>
      </c>
      <c r="F150" s="5">
        <f t="shared" si="18"/>
        <v>117.5</v>
      </c>
      <c r="G150" s="5">
        <f t="shared" si="18"/>
        <v>117.5</v>
      </c>
      <c r="H150" s="5">
        <f t="shared" si="18"/>
        <v>117.5</v>
      </c>
      <c r="I150" s="5"/>
      <c r="J150" s="30">
        <v>1</v>
      </c>
      <c r="K150" s="30">
        <v>1</v>
      </c>
      <c r="L150" s="30">
        <v>1</v>
      </c>
      <c r="M150" s="30">
        <v>1</v>
      </c>
      <c r="N150" s="30">
        <v>1</v>
      </c>
      <c r="O150" s="30">
        <v>1</v>
      </c>
      <c r="P150" s="30">
        <v>1</v>
      </c>
      <c r="Q150" s="30">
        <v>1</v>
      </c>
      <c r="R150" s="30">
        <v>1</v>
      </c>
      <c r="S150" s="30">
        <v>1</v>
      </c>
      <c r="T150" s="30">
        <v>1</v>
      </c>
      <c r="U150" s="30">
        <v>1</v>
      </c>
      <c r="V150" s="30">
        <v>1</v>
      </c>
      <c r="W150" s="30">
        <v>1</v>
      </c>
      <c r="X150" s="30">
        <v>1</v>
      </c>
      <c r="Y150" s="30">
        <v>1</v>
      </c>
      <c r="Z150" s="30">
        <v>1</v>
      </c>
      <c r="AA150" s="30">
        <v>1</v>
      </c>
      <c r="AB150" s="22">
        <f t="shared" ref="AB150:AB173" si="19">B150*(J150+K150+L150+M150+N150+O150+P150+Q150+R150+S150+T150+U150+V150+W150+X150+Y150+Z150+AA150)</f>
        <v>2115</v>
      </c>
      <c r="AC150" s="22">
        <v>114.4</v>
      </c>
      <c r="AD150" s="6">
        <f>B150</f>
        <v>117.5</v>
      </c>
      <c r="AE150" s="6">
        <f>AD150</f>
        <v>117.5</v>
      </c>
      <c r="AF150" s="6">
        <f>$C$112</f>
        <v>117.5</v>
      </c>
      <c r="AG150" s="6">
        <f>$C$112</f>
        <v>117.5</v>
      </c>
      <c r="AH150" s="6">
        <f>$C$112</f>
        <v>117.5</v>
      </c>
      <c r="AI150" s="6">
        <f>$D$112</f>
        <v>117.5</v>
      </c>
      <c r="AJ150" s="6">
        <f>$D$112</f>
        <v>117.5</v>
      </c>
      <c r="AK150" s="6">
        <f>$D$112</f>
        <v>117.5</v>
      </c>
      <c r="AL150" s="6">
        <f>$E$112</f>
        <v>117.5</v>
      </c>
      <c r="AM150" s="6">
        <f>$E$112</f>
        <v>117.5</v>
      </c>
      <c r="AN150" s="6">
        <f>$E$112</f>
        <v>117.5</v>
      </c>
      <c r="AO150" s="6">
        <f>$F$112</f>
        <v>117.5</v>
      </c>
      <c r="AP150" s="6">
        <f>$F$112</f>
        <v>117.5</v>
      </c>
      <c r="AQ150" s="6">
        <f>$F$112</f>
        <v>117.5</v>
      </c>
      <c r="AR150" s="6">
        <f>$G$112</f>
        <v>117.5</v>
      </c>
      <c r="AS150" s="6">
        <f>$G$112</f>
        <v>117.5</v>
      </c>
      <c r="AT150" s="6">
        <f>$G$112</f>
        <v>117.5</v>
      </c>
      <c r="AU150" s="6">
        <f>H150</f>
        <v>117.5</v>
      </c>
      <c r="AV150" s="8">
        <f>SUM(AD150:AU150)</f>
        <v>2115</v>
      </c>
    </row>
    <row r="151" spans="1:54">
      <c r="A151" s="22" t="s">
        <v>32</v>
      </c>
      <c r="B151" s="22">
        <v>277.3</v>
      </c>
      <c r="C151" s="5">
        <f t="shared" si="17"/>
        <v>277.3</v>
      </c>
      <c r="D151" s="5">
        <f t="shared" ref="D151:H151" si="20">C151*$V$110</f>
        <v>277.3</v>
      </c>
      <c r="E151" s="5">
        <f t="shared" si="20"/>
        <v>277.3</v>
      </c>
      <c r="F151" s="5">
        <f t="shared" si="20"/>
        <v>277.3</v>
      </c>
      <c r="G151" s="5">
        <f t="shared" si="20"/>
        <v>277.3</v>
      </c>
      <c r="H151" s="5">
        <f t="shared" si="20"/>
        <v>277.3</v>
      </c>
      <c r="I151" s="5"/>
      <c r="J151" s="30"/>
      <c r="K151" s="30">
        <v>1</v>
      </c>
      <c r="L151" s="30"/>
      <c r="M151" s="30">
        <v>1</v>
      </c>
      <c r="N151" s="30"/>
      <c r="O151" s="30">
        <v>1</v>
      </c>
      <c r="P151" s="30"/>
      <c r="Q151" s="30">
        <v>1</v>
      </c>
      <c r="R151" s="30"/>
      <c r="S151" s="30">
        <v>1</v>
      </c>
      <c r="T151" s="30"/>
      <c r="U151" s="30">
        <v>1</v>
      </c>
      <c r="V151" s="30">
        <v>0</v>
      </c>
      <c r="W151" s="30">
        <v>1</v>
      </c>
      <c r="X151" s="30">
        <v>0</v>
      </c>
      <c r="Y151" s="30">
        <v>1</v>
      </c>
      <c r="Z151" s="30">
        <v>0</v>
      </c>
      <c r="AA151" s="30">
        <v>1</v>
      </c>
      <c r="AB151" s="22">
        <f t="shared" si="19"/>
        <v>2495.7000000000003</v>
      </c>
      <c r="AC151" s="22">
        <v>270</v>
      </c>
      <c r="AD151" s="5"/>
      <c r="AE151" s="6">
        <f>B151</f>
        <v>277.3</v>
      </c>
      <c r="AF151" s="5"/>
      <c r="AG151" s="6">
        <f>C151</f>
        <v>277.3</v>
      </c>
      <c r="AH151" s="5"/>
      <c r="AI151" s="6">
        <f>D151</f>
        <v>277.3</v>
      </c>
      <c r="AJ151" s="5"/>
      <c r="AK151" s="6">
        <f>D151</f>
        <v>277.3</v>
      </c>
      <c r="AL151" s="5"/>
      <c r="AM151" s="6">
        <f>E151</f>
        <v>277.3</v>
      </c>
      <c r="AN151" s="5"/>
      <c r="AO151" s="6">
        <f>F151</f>
        <v>277.3</v>
      </c>
      <c r="AP151" s="18"/>
      <c r="AQ151" s="6">
        <f>F151</f>
        <v>277.3</v>
      </c>
      <c r="AR151" s="18"/>
      <c r="AS151" s="6">
        <f>G151</f>
        <v>277.3</v>
      </c>
      <c r="AT151" s="18"/>
      <c r="AU151" s="6">
        <f>H151</f>
        <v>277.3</v>
      </c>
      <c r="AV151" s="8">
        <f t="shared" ref="AV151:AV172" si="21">SUM(AD151:AU151)</f>
        <v>2495.7000000000003</v>
      </c>
    </row>
    <row r="152" spans="1:54">
      <c r="A152" s="22" t="s">
        <v>11</v>
      </c>
      <c r="B152" s="22">
        <v>245.6</v>
      </c>
      <c r="C152" s="5">
        <f t="shared" si="17"/>
        <v>245.6</v>
      </c>
      <c r="D152" s="5">
        <f t="shared" ref="D152:H152" si="22">C152*$V$110</f>
        <v>245.6</v>
      </c>
      <c r="E152" s="5">
        <f t="shared" si="22"/>
        <v>245.6</v>
      </c>
      <c r="F152" s="5">
        <f t="shared" si="22"/>
        <v>245.6</v>
      </c>
      <c r="G152" s="5">
        <f t="shared" si="22"/>
        <v>245.6</v>
      </c>
      <c r="H152" s="5">
        <f t="shared" si="22"/>
        <v>245.6</v>
      </c>
      <c r="I152" s="5"/>
      <c r="J152" s="30"/>
      <c r="K152" s="30"/>
      <c r="L152" s="30"/>
      <c r="M152" s="30">
        <v>1</v>
      </c>
      <c r="N152" s="30"/>
      <c r="O152" s="30"/>
      <c r="P152" s="30"/>
      <c r="Q152" s="30">
        <v>1</v>
      </c>
      <c r="R152" s="30"/>
      <c r="S152" s="30">
        <v>0</v>
      </c>
      <c r="T152" s="30"/>
      <c r="U152" s="30">
        <v>1</v>
      </c>
      <c r="V152" s="30"/>
      <c r="W152" s="30"/>
      <c r="X152" s="30"/>
      <c r="Y152" s="30">
        <v>1</v>
      </c>
      <c r="Z152" s="30"/>
      <c r="AA152" s="30"/>
      <c r="AB152" s="22">
        <f t="shared" si="19"/>
        <v>982.4</v>
      </c>
      <c r="AC152" s="22">
        <v>239.1</v>
      </c>
      <c r="AD152" s="5"/>
      <c r="AE152" s="5"/>
      <c r="AF152" s="5"/>
      <c r="AG152" s="6">
        <f>C152</f>
        <v>245.6</v>
      </c>
      <c r="AH152" s="5"/>
      <c r="AI152" s="5"/>
      <c r="AJ152" s="5"/>
      <c r="AK152" s="6">
        <f>D152</f>
        <v>245.6</v>
      </c>
      <c r="AL152" s="5"/>
      <c r="AM152" s="5"/>
      <c r="AN152" s="5"/>
      <c r="AO152" s="6">
        <f>E152</f>
        <v>245.6</v>
      </c>
      <c r="AP152" s="18"/>
      <c r="AQ152" s="18"/>
      <c r="AR152" s="18"/>
      <c r="AS152" s="6">
        <f>G152</f>
        <v>245.6</v>
      </c>
      <c r="AT152" s="18"/>
      <c r="AU152" s="18"/>
      <c r="AV152" s="8">
        <f t="shared" si="21"/>
        <v>982.4</v>
      </c>
    </row>
    <row r="153" spans="1:54">
      <c r="A153" s="22" t="s">
        <v>33</v>
      </c>
      <c r="B153" s="22">
        <v>77</v>
      </c>
      <c r="C153" s="5">
        <f t="shared" si="17"/>
        <v>77</v>
      </c>
      <c r="D153" s="5">
        <f t="shared" ref="D153:H153" si="23">C153*$V$110</f>
        <v>77</v>
      </c>
      <c r="E153" s="5">
        <f t="shared" si="23"/>
        <v>77</v>
      </c>
      <c r="F153" s="5">
        <f t="shared" si="23"/>
        <v>77</v>
      </c>
      <c r="G153" s="5">
        <f t="shared" si="23"/>
        <v>77</v>
      </c>
      <c r="H153" s="5">
        <f t="shared" si="23"/>
        <v>77</v>
      </c>
      <c r="I153" s="5"/>
      <c r="J153" s="30">
        <v>1</v>
      </c>
      <c r="K153" s="30">
        <v>1</v>
      </c>
      <c r="L153" s="31"/>
      <c r="M153" s="30">
        <v>2</v>
      </c>
      <c r="N153" s="30"/>
      <c r="O153" s="30">
        <v>2</v>
      </c>
      <c r="P153" s="30"/>
      <c r="Q153" s="30">
        <v>2</v>
      </c>
      <c r="R153" s="30"/>
      <c r="S153" s="30">
        <v>2</v>
      </c>
      <c r="T153" s="30"/>
      <c r="U153" s="30">
        <v>2</v>
      </c>
      <c r="V153" s="30"/>
      <c r="W153" s="30">
        <v>2</v>
      </c>
      <c r="X153" s="30"/>
      <c r="Y153" s="30">
        <v>2</v>
      </c>
      <c r="Z153" s="30"/>
      <c r="AA153" s="30">
        <v>2</v>
      </c>
      <c r="AB153" s="22">
        <f t="shared" si="19"/>
        <v>1386</v>
      </c>
      <c r="AC153" s="22">
        <v>73.099999999999994</v>
      </c>
      <c r="AD153" s="6">
        <f>B153*J153</f>
        <v>77</v>
      </c>
      <c r="AE153" s="6">
        <f>B153*K153</f>
        <v>77</v>
      </c>
      <c r="AF153" s="5"/>
      <c r="AG153" s="6">
        <f>C153*M153</f>
        <v>154</v>
      </c>
      <c r="AH153" s="18"/>
      <c r="AI153" s="6">
        <f>D153*O153</f>
        <v>154</v>
      </c>
      <c r="AJ153" s="18"/>
      <c r="AK153" s="6">
        <f>D153*Q153</f>
        <v>154</v>
      </c>
      <c r="AL153" s="18"/>
      <c r="AM153" s="6">
        <f>E153*S153</f>
        <v>154</v>
      </c>
      <c r="AN153" s="18"/>
      <c r="AO153" s="6">
        <f>F153*U153</f>
        <v>154</v>
      </c>
      <c r="AP153" s="18"/>
      <c r="AQ153" s="6">
        <f>F153*W153</f>
        <v>154</v>
      </c>
      <c r="AR153" s="18"/>
      <c r="AS153" s="6">
        <f>G153*Y153</f>
        <v>154</v>
      </c>
      <c r="AT153" s="18"/>
      <c r="AU153" s="6">
        <f>H153*AA153</f>
        <v>154</v>
      </c>
      <c r="AV153" s="8">
        <f t="shared" si="21"/>
        <v>1386</v>
      </c>
    </row>
    <row r="154" spans="1:54">
      <c r="A154" s="22" t="s">
        <v>12</v>
      </c>
      <c r="B154" s="22">
        <v>332.5</v>
      </c>
      <c r="C154" s="5">
        <f t="shared" ref="C154:H154" si="24">B154*$V$110</f>
        <v>332.5</v>
      </c>
      <c r="D154" s="5">
        <f t="shared" si="24"/>
        <v>332.5</v>
      </c>
      <c r="E154" s="5">
        <f t="shared" si="24"/>
        <v>332.5</v>
      </c>
      <c r="F154" s="5">
        <f t="shared" si="24"/>
        <v>332.5</v>
      </c>
      <c r="G154" s="5">
        <f t="shared" si="24"/>
        <v>332.5</v>
      </c>
      <c r="H154" s="5">
        <f t="shared" si="24"/>
        <v>332.5</v>
      </c>
      <c r="I154" s="5"/>
      <c r="J154" s="30">
        <v>1</v>
      </c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22">
        <f t="shared" si="19"/>
        <v>332.5</v>
      </c>
      <c r="AC154" s="22">
        <v>250</v>
      </c>
      <c r="AD154" s="6">
        <f>B154</f>
        <v>332.5</v>
      </c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18"/>
      <c r="AQ154" s="18"/>
      <c r="AR154" s="18"/>
      <c r="AS154" s="18"/>
      <c r="AT154" s="18"/>
      <c r="AU154" s="18"/>
      <c r="AV154" s="8">
        <f t="shared" si="21"/>
        <v>332.5</v>
      </c>
    </row>
    <row r="155" spans="1:54">
      <c r="A155" s="22" t="s">
        <v>13</v>
      </c>
      <c r="B155" s="22">
        <v>379.05</v>
      </c>
      <c r="C155" s="5">
        <f t="shared" ref="C155:H155" si="25">B155*$V$110</f>
        <v>379.05</v>
      </c>
      <c r="D155" s="5">
        <f t="shared" si="25"/>
        <v>379.05</v>
      </c>
      <c r="E155" s="5">
        <f t="shared" si="25"/>
        <v>379.05</v>
      </c>
      <c r="F155" s="5">
        <f t="shared" si="25"/>
        <v>379.05</v>
      </c>
      <c r="G155" s="5">
        <f t="shared" si="25"/>
        <v>379.05</v>
      </c>
      <c r="H155" s="5">
        <f t="shared" si="25"/>
        <v>379.05</v>
      </c>
      <c r="I155" s="5"/>
      <c r="J155" s="30"/>
      <c r="K155" s="30">
        <v>1</v>
      </c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22">
        <f t="shared" si="19"/>
        <v>379.05</v>
      </c>
      <c r="AC155" s="22">
        <v>285</v>
      </c>
      <c r="AD155" s="5"/>
      <c r="AE155" s="6">
        <f>B155</f>
        <v>379.05</v>
      </c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18"/>
      <c r="AQ155" s="18"/>
      <c r="AR155" s="18"/>
      <c r="AS155" s="18"/>
      <c r="AT155" s="18"/>
      <c r="AU155" s="18"/>
      <c r="AV155" s="8">
        <f t="shared" si="21"/>
        <v>379.05</v>
      </c>
    </row>
    <row r="156" spans="1:54">
      <c r="A156" s="22" t="s">
        <v>14</v>
      </c>
      <c r="B156" s="22">
        <v>332.5</v>
      </c>
      <c r="C156" s="5">
        <f t="shared" ref="C156:H156" si="26">B156*$V$110</f>
        <v>332.5</v>
      </c>
      <c r="D156" s="5">
        <f t="shared" si="26"/>
        <v>332.5</v>
      </c>
      <c r="E156" s="5">
        <f t="shared" si="26"/>
        <v>332.5</v>
      </c>
      <c r="F156" s="5">
        <f t="shared" si="26"/>
        <v>332.5</v>
      </c>
      <c r="G156" s="5">
        <f t="shared" si="26"/>
        <v>332.5</v>
      </c>
      <c r="H156" s="5">
        <f t="shared" si="26"/>
        <v>332.5</v>
      </c>
      <c r="I156" s="5"/>
      <c r="J156" s="30"/>
      <c r="K156" s="30"/>
      <c r="L156" s="30">
        <v>1</v>
      </c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19"/>
        <v>332.5</v>
      </c>
      <c r="AC156" s="22">
        <v>250</v>
      </c>
      <c r="AD156" s="5"/>
      <c r="AE156" s="5"/>
      <c r="AF156" s="6">
        <f>C156</f>
        <v>332.5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1"/>
        <v>332.5</v>
      </c>
    </row>
    <row r="157" spans="1:54">
      <c r="A157" s="22" t="s">
        <v>15</v>
      </c>
      <c r="B157" s="22">
        <v>379.05</v>
      </c>
      <c r="C157" s="5">
        <f t="shared" ref="C157:H157" si="27">B157*$V$110</f>
        <v>379.05</v>
      </c>
      <c r="D157" s="5">
        <f t="shared" si="27"/>
        <v>379.05</v>
      </c>
      <c r="E157" s="5">
        <f t="shared" si="27"/>
        <v>379.05</v>
      </c>
      <c r="F157" s="5">
        <f t="shared" si="27"/>
        <v>379.05</v>
      </c>
      <c r="G157" s="5">
        <f t="shared" si="27"/>
        <v>379.05</v>
      </c>
      <c r="H157" s="5">
        <f t="shared" si="27"/>
        <v>379.05</v>
      </c>
      <c r="I157" s="5"/>
      <c r="J157" s="30"/>
      <c r="K157" s="30"/>
      <c r="L157" s="30"/>
      <c r="M157" s="30">
        <v>1</v>
      </c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19"/>
        <v>379.05</v>
      </c>
      <c r="AC157" s="22">
        <v>285</v>
      </c>
      <c r="AD157" s="5"/>
      <c r="AE157" s="5"/>
      <c r="AF157" s="5"/>
      <c r="AG157" s="6">
        <f>C157</f>
        <v>379.05</v>
      </c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1"/>
        <v>379.05</v>
      </c>
    </row>
    <row r="158" spans="1:54">
      <c r="A158" s="22" t="s">
        <v>16</v>
      </c>
      <c r="B158" s="22">
        <v>332.5</v>
      </c>
      <c r="C158" s="5">
        <f t="shared" ref="C158:H158" si="28">B158*$V$110</f>
        <v>332.5</v>
      </c>
      <c r="D158" s="5">
        <f t="shared" si="28"/>
        <v>332.5</v>
      </c>
      <c r="E158" s="5">
        <f t="shared" si="28"/>
        <v>332.5</v>
      </c>
      <c r="F158" s="5">
        <f t="shared" si="28"/>
        <v>332.5</v>
      </c>
      <c r="G158" s="5">
        <f t="shared" si="28"/>
        <v>332.5</v>
      </c>
      <c r="H158" s="5">
        <f t="shared" si="28"/>
        <v>332.5</v>
      </c>
      <c r="I158" s="5"/>
      <c r="J158" s="30"/>
      <c r="K158" s="30"/>
      <c r="L158" s="30"/>
      <c r="M158" s="30"/>
      <c r="N158" s="30">
        <v>1</v>
      </c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19"/>
        <v>332.5</v>
      </c>
      <c r="AC158" s="22">
        <v>250</v>
      </c>
      <c r="AD158" s="5"/>
      <c r="AE158" s="5"/>
      <c r="AF158" s="18"/>
      <c r="AG158" s="5"/>
      <c r="AH158" s="6">
        <f>C158</f>
        <v>332.5</v>
      </c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1"/>
        <v>332.5</v>
      </c>
    </row>
    <row r="159" spans="1:54">
      <c r="A159" s="22" t="s">
        <v>17</v>
      </c>
      <c r="B159" s="22">
        <v>379.05</v>
      </c>
      <c r="C159" s="5">
        <f t="shared" ref="C159:H159" si="29">B159*$V$110</f>
        <v>379.05</v>
      </c>
      <c r="D159" s="5">
        <f t="shared" si="29"/>
        <v>379.05</v>
      </c>
      <c r="E159" s="5">
        <f t="shared" si="29"/>
        <v>379.05</v>
      </c>
      <c r="F159" s="5">
        <f t="shared" si="29"/>
        <v>379.05</v>
      </c>
      <c r="G159" s="5">
        <f t="shared" si="29"/>
        <v>379.05</v>
      </c>
      <c r="H159" s="5">
        <f t="shared" si="29"/>
        <v>379.05</v>
      </c>
      <c r="I159" s="5"/>
      <c r="J159" s="30"/>
      <c r="K159" s="30"/>
      <c r="L159" s="30"/>
      <c r="M159" s="30"/>
      <c r="N159" s="30"/>
      <c r="O159" s="30">
        <v>1</v>
      </c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19"/>
        <v>379.05</v>
      </c>
      <c r="AC159" s="22">
        <v>285</v>
      </c>
      <c r="AD159" s="5"/>
      <c r="AE159" s="5"/>
      <c r="AF159" s="18"/>
      <c r="AG159" s="5"/>
      <c r="AH159" s="5"/>
      <c r="AI159" s="6">
        <f>D159</f>
        <v>379.05</v>
      </c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1"/>
        <v>379.05</v>
      </c>
    </row>
    <row r="160" spans="1:54">
      <c r="A160" s="22" t="s">
        <v>73</v>
      </c>
      <c r="B160" s="22">
        <v>332.5</v>
      </c>
      <c r="C160" s="5">
        <f t="shared" ref="C160:H160" si="30">B160*$V$110</f>
        <v>332.5</v>
      </c>
      <c r="D160" s="5">
        <f t="shared" si="30"/>
        <v>332.5</v>
      </c>
      <c r="E160" s="5">
        <f t="shared" si="30"/>
        <v>332.5</v>
      </c>
      <c r="F160" s="5">
        <f t="shared" si="30"/>
        <v>332.5</v>
      </c>
      <c r="G160" s="5">
        <f t="shared" si="30"/>
        <v>332.5</v>
      </c>
      <c r="H160" s="5">
        <f t="shared" si="30"/>
        <v>332.5</v>
      </c>
      <c r="I160" s="5"/>
      <c r="J160" s="30"/>
      <c r="K160" s="32"/>
      <c r="L160" s="30"/>
      <c r="M160" s="30"/>
      <c r="N160" s="30"/>
      <c r="O160" s="30"/>
      <c r="P160" s="30">
        <v>1</v>
      </c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19"/>
        <v>332.5</v>
      </c>
      <c r="AC160" s="22">
        <v>250</v>
      </c>
      <c r="AD160" s="5"/>
      <c r="AE160" s="5"/>
      <c r="AF160" s="18"/>
      <c r="AG160" s="5"/>
      <c r="AH160" s="5"/>
      <c r="AI160" s="5"/>
      <c r="AJ160" s="6">
        <f>D160</f>
        <v>332.5</v>
      </c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1"/>
        <v>332.5</v>
      </c>
    </row>
    <row r="161" spans="1:48">
      <c r="A161" s="22" t="s">
        <v>74</v>
      </c>
      <c r="B161" s="22">
        <v>379.05</v>
      </c>
      <c r="C161" s="5">
        <f t="shared" ref="C161:H161" si="31">B161*$V$110</f>
        <v>379.05</v>
      </c>
      <c r="D161" s="5">
        <f t="shared" si="31"/>
        <v>379.05</v>
      </c>
      <c r="E161" s="5">
        <f t="shared" si="31"/>
        <v>379.05</v>
      </c>
      <c r="F161" s="5">
        <f t="shared" si="31"/>
        <v>379.05</v>
      </c>
      <c r="G161" s="5">
        <f t="shared" si="31"/>
        <v>379.05</v>
      </c>
      <c r="H161" s="5">
        <f t="shared" si="31"/>
        <v>379.05</v>
      </c>
      <c r="I161" s="5"/>
      <c r="J161" s="30"/>
      <c r="K161" s="30"/>
      <c r="L161" s="30"/>
      <c r="M161" s="30"/>
      <c r="N161" s="30"/>
      <c r="O161" s="30"/>
      <c r="P161" s="30"/>
      <c r="Q161" s="30">
        <v>1</v>
      </c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19"/>
        <v>379.05</v>
      </c>
      <c r="AC161" s="22">
        <v>285</v>
      </c>
      <c r="AD161" s="5"/>
      <c r="AE161" s="5"/>
      <c r="AF161" s="18"/>
      <c r="AG161" s="5"/>
      <c r="AH161" s="5"/>
      <c r="AI161" s="5"/>
      <c r="AJ161" s="5"/>
      <c r="AK161" s="6">
        <f>D161</f>
        <v>379.05</v>
      </c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1"/>
        <v>379.05</v>
      </c>
    </row>
    <row r="162" spans="1:48">
      <c r="A162" s="22" t="s">
        <v>75</v>
      </c>
      <c r="B162" s="22">
        <v>332.5</v>
      </c>
      <c r="C162" s="5">
        <f t="shared" ref="C162:H162" si="32">B162*$V$110</f>
        <v>332.5</v>
      </c>
      <c r="D162" s="5">
        <f t="shared" si="32"/>
        <v>332.5</v>
      </c>
      <c r="E162" s="5">
        <f t="shared" si="32"/>
        <v>332.5</v>
      </c>
      <c r="F162" s="5">
        <f t="shared" si="32"/>
        <v>332.5</v>
      </c>
      <c r="G162" s="5">
        <f t="shared" si="32"/>
        <v>332.5</v>
      </c>
      <c r="H162" s="5">
        <f t="shared" si="32"/>
        <v>332.5</v>
      </c>
      <c r="I162" s="5"/>
      <c r="J162" s="30"/>
      <c r="K162" s="30"/>
      <c r="L162" s="30"/>
      <c r="M162" s="30"/>
      <c r="N162" s="30"/>
      <c r="O162" s="30"/>
      <c r="P162" s="30"/>
      <c r="Q162" s="30"/>
      <c r="R162" s="30">
        <v>1</v>
      </c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19"/>
        <v>332.5</v>
      </c>
      <c r="AC162" s="22">
        <v>250</v>
      </c>
      <c r="AD162" s="5"/>
      <c r="AE162" s="5"/>
      <c r="AF162" s="18"/>
      <c r="AG162" s="5"/>
      <c r="AH162" s="5"/>
      <c r="AI162" s="5"/>
      <c r="AJ162" s="5"/>
      <c r="AK162" s="5"/>
      <c r="AL162" s="6">
        <f>E162</f>
        <v>332.5</v>
      </c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1"/>
        <v>332.5</v>
      </c>
    </row>
    <row r="163" spans="1:48">
      <c r="A163" s="22" t="s">
        <v>76</v>
      </c>
      <c r="B163" s="22">
        <v>379.05</v>
      </c>
      <c r="C163" s="5">
        <f t="shared" ref="C163:H163" si="33">B163*$V$110</f>
        <v>379.05</v>
      </c>
      <c r="D163" s="5">
        <f t="shared" si="33"/>
        <v>379.05</v>
      </c>
      <c r="E163" s="5">
        <f t="shared" si="33"/>
        <v>379.05</v>
      </c>
      <c r="F163" s="5">
        <f t="shared" si="33"/>
        <v>379.05</v>
      </c>
      <c r="G163" s="5">
        <f t="shared" si="33"/>
        <v>379.05</v>
      </c>
      <c r="H163" s="5">
        <f t="shared" si="33"/>
        <v>379.05</v>
      </c>
      <c r="I163" s="5"/>
      <c r="J163" s="30"/>
      <c r="K163" s="30"/>
      <c r="L163" s="30"/>
      <c r="M163" s="30"/>
      <c r="N163" s="30"/>
      <c r="O163" s="30"/>
      <c r="P163" s="30"/>
      <c r="Q163" s="30"/>
      <c r="R163" s="30"/>
      <c r="S163" s="30">
        <v>1</v>
      </c>
      <c r="T163" s="30"/>
      <c r="U163" s="30"/>
      <c r="V163" s="30"/>
      <c r="W163" s="30"/>
      <c r="X163" s="30"/>
      <c r="Y163" s="30"/>
      <c r="Z163" s="30"/>
      <c r="AA163" s="30"/>
      <c r="AB163" s="22">
        <f t="shared" si="19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5"/>
      <c r="AL163" s="5"/>
      <c r="AM163" s="6">
        <f>E163</f>
        <v>379.05</v>
      </c>
      <c r="AN163" s="5"/>
      <c r="AO163" s="5"/>
      <c r="AP163" s="18"/>
      <c r="AQ163" s="18"/>
      <c r="AR163" s="18"/>
      <c r="AS163" s="18"/>
      <c r="AT163" s="18"/>
      <c r="AU163" s="18"/>
      <c r="AV163" s="8">
        <f t="shared" si="21"/>
        <v>379.05</v>
      </c>
    </row>
    <row r="164" spans="1:48">
      <c r="A164" s="22" t="s">
        <v>77</v>
      </c>
      <c r="B164" s="22">
        <v>332.5</v>
      </c>
      <c r="C164" s="5">
        <f t="shared" ref="C164:H164" si="34">B164*$V$110</f>
        <v>332.5</v>
      </c>
      <c r="D164" s="5">
        <f t="shared" si="34"/>
        <v>332.5</v>
      </c>
      <c r="E164" s="5">
        <f t="shared" si="34"/>
        <v>332.5</v>
      </c>
      <c r="F164" s="5">
        <f t="shared" si="34"/>
        <v>332.5</v>
      </c>
      <c r="G164" s="5">
        <f t="shared" si="34"/>
        <v>332.5</v>
      </c>
      <c r="H164" s="5">
        <f t="shared" si="34"/>
        <v>332.5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>
        <v>1</v>
      </c>
      <c r="U164" s="30"/>
      <c r="V164" s="30"/>
      <c r="W164" s="30"/>
      <c r="X164" s="30"/>
      <c r="Y164" s="30"/>
      <c r="Z164" s="30"/>
      <c r="AA164" s="30"/>
      <c r="AB164" s="22">
        <f t="shared" si="19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5"/>
      <c r="AM164" s="5"/>
      <c r="AN164" s="6">
        <f>E164</f>
        <v>332.5</v>
      </c>
      <c r="AO164" s="5"/>
      <c r="AP164" s="18"/>
      <c r="AQ164" s="18"/>
      <c r="AR164" s="18"/>
      <c r="AS164" s="18"/>
      <c r="AT164" s="18"/>
      <c r="AU164" s="18"/>
      <c r="AV164" s="8">
        <f t="shared" si="21"/>
        <v>332.5</v>
      </c>
    </row>
    <row r="165" spans="1:48">
      <c r="A165" s="22" t="s">
        <v>78</v>
      </c>
      <c r="B165" s="22">
        <v>379.05</v>
      </c>
      <c r="C165" s="5">
        <f t="shared" ref="C165:H165" si="35">B165*$V$110</f>
        <v>379.05</v>
      </c>
      <c r="D165" s="5">
        <f t="shared" si="35"/>
        <v>379.05</v>
      </c>
      <c r="E165" s="5">
        <f t="shared" si="35"/>
        <v>379.05</v>
      </c>
      <c r="F165" s="5">
        <f t="shared" si="35"/>
        <v>379.05</v>
      </c>
      <c r="G165" s="5">
        <f t="shared" si="35"/>
        <v>379.05</v>
      </c>
      <c r="H165" s="5">
        <f t="shared" si="35"/>
        <v>379.05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>
        <v>1</v>
      </c>
      <c r="V165" s="30"/>
      <c r="W165" s="30"/>
      <c r="X165" s="30"/>
      <c r="Y165" s="30"/>
      <c r="Z165" s="30"/>
      <c r="AA165" s="30"/>
      <c r="AB165" s="22">
        <f t="shared" si="19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5"/>
      <c r="AN165" s="5"/>
      <c r="AO165" s="6">
        <f>F165</f>
        <v>379.05</v>
      </c>
      <c r="AP165" s="18"/>
      <c r="AQ165" s="18"/>
      <c r="AR165" s="18"/>
      <c r="AS165" s="18"/>
      <c r="AT165" s="18"/>
      <c r="AU165" s="18"/>
      <c r="AV165" s="8">
        <f t="shared" si="21"/>
        <v>379.05</v>
      </c>
    </row>
    <row r="166" spans="1:48">
      <c r="A166" s="22" t="s">
        <v>118</v>
      </c>
      <c r="B166" s="22">
        <v>332.5</v>
      </c>
      <c r="C166" s="5">
        <f t="shared" ref="C166:H166" si="36">B166*$V$110</f>
        <v>332.5</v>
      </c>
      <c r="D166" s="5">
        <f t="shared" si="36"/>
        <v>332.5</v>
      </c>
      <c r="E166" s="5">
        <f t="shared" si="36"/>
        <v>332.5</v>
      </c>
      <c r="F166" s="5">
        <f t="shared" si="36"/>
        <v>332.5</v>
      </c>
      <c r="G166" s="5">
        <f t="shared" si="36"/>
        <v>332.5</v>
      </c>
      <c r="H166" s="5">
        <f t="shared" si="36"/>
        <v>332.5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>
        <v>1</v>
      </c>
      <c r="W166" s="30"/>
      <c r="X166" s="30"/>
      <c r="Y166" s="30"/>
      <c r="Z166" s="30"/>
      <c r="AA166" s="30"/>
      <c r="AB166" s="22">
        <f t="shared" si="19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5"/>
      <c r="AO166" s="18"/>
      <c r="AP166" s="6">
        <f>F166</f>
        <v>332.5</v>
      </c>
      <c r="AQ166" s="18"/>
      <c r="AR166" s="18"/>
      <c r="AS166" s="18"/>
      <c r="AT166" s="18"/>
      <c r="AU166" s="18"/>
      <c r="AV166" s="8">
        <f t="shared" si="21"/>
        <v>332.5</v>
      </c>
    </row>
    <row r="167" spans="1:48">
      <c r="A167" s="22" t="s">
        <v>119</v>
      </c>
      <c r="B167" s="22">
        <v>379.05</v>
      </c>
      <c r="C167" s="5">
        <f t="shared" ref="C167:H167" si="37">B167*$V$110</f>
        <v>379.05</v>
      </c>
      <c r="D167" s="5">
        <f t="shared" si="37"/>
        <v>379.05</v>
      </c>
      <c r="E167" s="5">
        <f t="shared" si="37"/>
        <v>379.05</v>
      </c>
      <c r="F167" s="5">
        <f t="shared" si="37"/>
        <v>379.05</v>
      </c>
      <c r="G167" s="5">
        <f t="shared" si="37"/>
        <v>379.05</v>
      </c>
      <c r="H167" s="5">
        <f t="shared" si="37"/>
        <v>379.05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>
        <v>1</v>
      </c>
      <c r="X167" s="30"/>
      <c r="Y167" s="30"/>
      <c r="Z167" s="30"/>
      <c r="AA167" s="30"/>
      <c r="AB167" s="22">
        <f t="shared" si="19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18"/>
      <c r="AP167" s="18"/>
      <c r="AQ167" s="6">
        <f>F167</f>
        <v>379.05</v>
      </c>
      <c r="AR167" s="18"/>
      <c r="AS167" s="18"/>
      <c r="AT167" s="18"/>
      <c r="AU167" s="18"/>
      <c r="AV167" s="8">
        <f t="shared" si="21"/>
        <v>379.05</v>
      </c>
    </row>
    <row r="168" spans="1:48">
      <c r="A168" s="22" t="s">
        <v>120</v>
      </c>
      <c r="B168" s="22">
        <v>332.5</v>
      </c>
      <c r="C168" s="5">
        <f t="shared" ref="C168:H168" si="38">B168*$V$110</f>
        <v>332.5</v>
      </c>
      <c r="D168" s="5">
        <f t="shared" si="38"/>
        <v>332.5</v>
      </c>
      <c r="E168" s="5">
        <f t="shared" si="38"/>
        <v>332.5</v>
      </c>
      <c r="F168" s="5">
        <f t="shared" si="38"/>
        <v>332.5</v>
      </c>
      <c r="G168" s="5">
        <f t="shared" si="38"/>
        <v>332.5</v>
      </c>
      <c r="H168" s="5">
        <f t="shared" si="38"/>
        <v>332.5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>
        <v>1</v>
      </c>
      <c r="Y168" s="30"/>
      <c r="Z168" s="30"/>
      <c r="AA168" s="30"/>
      <c r="AB168" s="22">
        <f t="shared" si="19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18"/>
      <c r="AQ168" s="18"/>
      <c r="AR168" s="6">
        <f>G168</f>
        <v>332.5</v>
      </c>
      <c r="AS168" s="18"/>
      <c r="AT168" s="18"/>
      <c r="AU168" s="18"/>
      <c r="AV168" s="8">
        <f t="shared" si="21"/>
        <v>332.5</v>
      </c>
    </row>
    <row r="169" spans="1:48">
      <c r="A169" s="22" t="s">
        <v>121</v>
      </c>
      <c r="B169" s="22">
        <v>379.05</v>
      </c>
      <c r="C169" s="5">
        <f t="shared" ref="C169:H169" si="39">B169*$V$110</f>
        <v>379.05</v>
      </c>
      <c r="D169" s="5">
        <f t="shared" si="39"/>
        <v>379.05</v>
      </c>
      <c r="E169" s="5">
        <f t="shared" si="39"/>
        <v>379.05</v>
      </c>
      <c r="F169" s="5">
        <f t="shared" si="39"/>
        <v>379.05</v>
      </c>
      <c r="G169" s="5">
        <f t="shared" si="39"/>
        <v>379.05</v>
      </c>
      <c r="H169" s="5">
        <f t="shared" si="39"/>
        <v>379.05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>
        <v>1</v>
      </c>
      <c r="Z169" s="30"/>
      <c r="AA169" s="30"/>
      <c r="AB169" s="22">
        <f t="shared" si="19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18"/>
      <c r="AR169" s="18"/>
      <c r="AS169" s="6">
        <f>G169</f>
        <v>379.05</v>
      </c>
      <c r="AT169" s="18"/>
      <c r="AU169" s="18"/>
      <c r="AV169" s="8">
        <f t="shared" si="21"/>
        <v>379.05</v>
      </c>
    </row>
    <row r="170" spans="1:48">
      <c r="A170" s="22" t="s">
        <v>122</v>
      </c>
      <c r="B170" s="22">
        <v>332.5</v>
      </c>
      <c r="C170" s="5">
        <f t="shared" ref="C170:H170" si="40">B170*$V$110</f>
        <v>332.5</v>
      </c>
      <c r="D170" s="5">
        <f t="shared" si="40"/>
        <v>332.5</v>
      </c>
      <c r="E170" s="5">
        <f t="shared" si="40"/>
        <v>332.5</v>
      </c>
      <c r="F170" s="5">
        <f t="shared" si="40"/>
        <v>332.5</v>
      </c>
      <c r="G170" s="5">
        <f t="shared" si="40"/>
        <v>332.5</v>
      </c>
      <c r="H170" s="5">
        <f t="shared" si="40"/>
        <v>332.5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>
        <v>1</v>
      </c>
      <c r="AA170" s="30"/>
      <c r="AB170" s="22">
        <f t="shared" si="19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18"/>
      <c r="AS170" s="18"/>
      <c r="AT170" s="6">
        <f>G170</f>
        <v>332.5</v>
      </c>
      <c r="AU170" s="18"/>
      <c r="AV170" s="8">
        <f t="shared" si="21"/>
        <v>332.5</v>
      </c>
    </row>
    <row r="171" spans="1:48">
      <c r="A171" s="22" t="s">
        <v>123</v>
      </c>
      <c r="B171" s="22">
        <v>379.05</v>
      </c>
      <c r="C171" s="5">
        <f t="shared" ref="C171:H171" si="41">B171*$V$110</f>
        <v>379.05</v>
      </c>
      <c r="D171" s="5">
        <f t="shared" si="41"/>
        <v>379.05</v>
      </c>
      <c r="E171" s="5">
        <f t="shared" si="41"/>
        <v>379.05</v>
      </c>
      <c r="F171" s="5">
        <f t="shared" si="41"/>
        <v>379.05</v>
      </c>
      <c r="G171" s="5">
        <f t="shared" si="41"/>
        <v>379.05</v>
      </c>
      <c r="H171" s="5">
        <f t="shared" si="41"/>
        <v>379.05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>
        <v>1</v>
      </c>
      <c r="AB171" s="22">
        <f t="shared" si="19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18"/>
      <c r="AT171" s="18"/>
      <c r="AU171" s="6">
        <f>H171</f>
        <v>379.05</v>
      </c>
      <c r="AV171" s="8">
        <f t="shared" si="21"/>
        <v>379.05</v>
      </c>
    </row>
    <row r="172" spans="1:48">
      <c r="A172" s="22" t="s">
        <v>18</v>
      </c>
      <c r="B172" s="22">
        <v>50</v>
      </c>
      <c r="C172" s="5">
        <f t="shared" ref="C172:H172" si="42">B172*$V$110</f>
        <v>50</v>
      </c>
      <c r="D172" s="5">
        <f t="shared" si="42"/>
        <v>50</v>
      </c>
      <c r="E172" s="5">
        <f t="shared" si="42"/>
        <v>50</v>
      </c>
      <c r="F172" s="5">
        <f t="shared" si="42"/>
        <v>50</v>
      </c>
      <c r="G172" s="5">
        <f t="shared" si="42"/>
        <v>50</v>
      </c>
      <c r="H172" s="5">
        <f t="shared" si="42"/>
        <v>50</v>
      </c>
      <c r="I172" s="5"/>
      <c r="J172" s="30"/>
      <c r="K172" s="30">
        <v>1</v>
      </c>
      <c r="L172" s="30"/>
      <c r="M172" s="30">
        <v>1</v>
      </c>
      <c r="N172" s="30"/>
      <c r="O172" s="30">
        <v>1</v>
      </c>
      <c r="P172" s="30">
        <v>0</v>
      </c>
      <c r="Q172" s="30">
        <v>1</v>
      </c>
      <c r="R172" s="30">
        <v>0</v>
      </c>
      <c r="S172" s="30">
        <v>1</v>
      </c>
      <c r="T172" s="30">
        <v>0</v>
      </c>
      <c r="U172" s="30">
        <v>1</v>
      </c>
      <c r="V172" s="30">
        <v>0</v>
      </c>
      <c r="W172" s="30">
        <v>1</v>
      </c>
      <c r="X172" s="30"/>
      <c r="Y172" s="30">
        <v>1</v>
      </c>
      <c r="Z172" s="30"/>
      <c r="AA172" s="30">
        <v>1</v>
      </c>
      <c r="AB172" s="22">
        <f t="shared" si="19"/>
        <v>450</v>
      </c>
      <c r="AC172" s="22">
        <v>50</v>
      </c>
      <c r="AD172" s="18"/>
      <c r="AE172" s="6">
        <f>B172</f>
        <v>50</v>
      </c>
      <c r="AF172" s="18"/>
      <c r="AG172" s="6">
        <f>D172</f>
        <v>50</v>
      </c>
      <c r="AH172" s="18"/>
      <c r="AI172" s="6">
        <f>E172</f>
        <v>50</v>
      </c>
      <c r="AJ172" s="18"/>
      <c r="AK172" s="6">
        <f>E172</f>
        <v>50</v>
      </c>
      <c r="AL172" s="18"/>
      <c r="AM172" s="6">
        <f>F172</f>
        <v>50</v>
      </c>
      <c r="AN172" s="18"/>
      <c r="AO172" s="6">
        <f>G172</f>
        <v>50</v>
      </c>
      <c r="AP172" s="18"/>
      <c r="AQ172" s="6">
        <f>G172</f>
        <v>50</v>
      </c>
      <c r="AR172" s="18"/>
      <c r="AS172" s="6">
        <f>H172</f>
        <v>50</v>
      </c>
      <c r="AT172" s="18"/>
      <c r="AU172" s="6">
        <f>H172</f>
        <v>50</v>
      </c>
      <c r="AV172" s="8">
        <f t="shared" si="21"/>
        <v>450</v>
      </c>
    </row>
    <row r="173" spans="1:48">
      <c r="A173" s="22" t="s">
        <v>19</v>
      </c>
      <c r="B173" s="22">
        <v>4.5</v>
      </c>
      <c r="C173" s="5">
        <f t="shared" ref="C173:H173" si="43">B173*$V$110</f>
        <v>4.5</v>
      </c>
      <c r="D173" s="5">
        <f t="shared" si="43"/>
        <v>4.5</v>
      </c>
      <c r="E173" s="5">
        <f t="shared" si="43"/>
        <v>4.5</v>
      </c>
      <c r="F173" s="5">
        <f t="shared" si="43"/>
        <v>4.5</v>
      </c>
      <c r="G173" s="5">
        <f t="shared" si="43"/>
        <v>4.5</v>
      </c>
      <c r="H173" s="5">
        <f t="shared" si="43"/>
        <v>4.5</v>
      </c>
      <c r="I173" s="5"/>
      <c r="J173" s="30">
        <v>1</v>
      </c>
      <c r="K173" s="30">
        <v>1</v>
      </c>
      <c r="L173" s="30">
        <v>1</v>
      </c>
      <c r="M173" s="30">
        <v>1</v>
      </c>
      <c r="N173" s="30">
        <v>1</v>
      </c>
      <c r="O173" s="30">
        <v>1</v>
      </c>
      <c r="P173" s="30">
        <v>1</v>
      </c>
      <c r="Q173" s="30">
        <v>1</v>
      </c>
      <c r="R173" s="30">
        <v>1</v>
      </c>
      <c r="S173" s="30">
        <v>1</v>
      </c>
      <c r="T173" s="30">
        <v>1</v>
      </c>
      <c r="U173" s="30">
        <v>1</v>
      </c>
      <c r="V173" s="30">
        <v>1</v>
      </c>
      <c r="W173" s="30">
        <v>1</v>
      </c>
      <c r="X173" s="30">
        <v>1</v>
      </c>
      <c r="Y173" s="30">
        <v>1</v>
      </c>
      <c r="Z173" s="30">
        <v>1</v>
      </c>
      <c r="AA173" s="30">
        <v>1</v>
      </c>
      <c r="AB173" s="22">
        <f t="shared" si="19"/>
        <v>81</v>
      </c>
      <c r="AC173" s="22">
        <v>4.5</v>
      </c>
      <c r="AD173" s="6">
        <f>B173</f>
        <v>4.5</v>
      </c>
      <c r="AE173" s="6">
        <f>B173</f>
        <v>4.5</v>
      </c>
      <c r="AF173" s="6">
        <f>C173</f>
        <v>4.5</v>
      </c>
      <c r="AG173" s="6">
        <f>C173</f>
        <v>4.5</v>
      </c>
      <c r="AH173" s="6">
        <f>C173</f>
        <v>4.5</v>
      </c>
      <c r="AI173" s="6">
        <f>D173</f>
        <v>4.5</v>
      </c>
      <c r="AJ173" s="6">
        <f>D173</f>
        <v>4.5</v>
      </c>
      <c r="AK173" s="6">
        <f>D173</f>
        <v>4.5</v>
      </c>
      <c r="AL173" s="6">
        <f>E173</f>
        <v>4.5</v>
      </c>
      <c r="AM173" s="6">
        <f>E173</f>
        <v>4.5</v>
      </c>
      <c r="AN173" s="6">
        <f>B173</f>
        <v>4.5</v>
      </c>
      <c r="AO173" s="6">
        <f>F173</f>
        <v>4.5</v>
      </c>
      <c r="AP173" s="6">
        <f>F173</f>
        <v>4.5</v>
      </c>
      <c r="AQ173" s="6">
        <f>F173</f>
        <v>4.5</v>
      </c>
      <c r="AR173" s="6">
        <f>G173</f>
        <v>4.5</v>
      </c>
      <c r="AS173" s="6">
        <f>(AR173*$V$31)+AR173</f>
        <v>4.5</v>
      </c>
      <c r="AT173" s="6">
        <f>(AS173*$W$31)+AS173</f>
        <v>4.5</v>
      </c>
      <c r="AU173" s="6">
        <f>H173</f>
        <v>4.5</v>
      </c>
      <c r="AV173" s="8">
        <f>SUM(AD173:AU173)</f>
        <v>81</v>
      </c>
    </row>
    <row r="174" spans="1:48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1">
        <f>SUM(AB150:AB173)</f>
        <v>13914.049999999996</v>
      </c>
      <c r="V174" s="22"/>
      <c r="W174" s="22">
        <f>U174/6</f>
        <v>2319.0083333333328</v>
      </c>
      <c r="X174" s="22"/>
      <c r="Y174" s="22"/>
      <c r="Z174" s="22"/>
      <c r="AA174" s="22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22"/>
      <c r="AP174" s="22"/>
      <c r="AQ174" s="22"/>
      <c r="AR174" s="22"/>
      <c r="AS174" s="22"/>
      <c r="AT174" s="22"/>
      <c r="AU174" s="22"/>
      <c r="AV174" s="8">
        <f>SUM(AV150:AV173)</f>
        <v>13914.049999999996</v>
      </c>
    </row>
    <row r="175" spans="1:48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33">
        <f>AV174/18</f>
        <v>773.00277777777751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9">
        <f>SUM(AD150:AD173)</f>
        <v>531.5</v>
      </c>
      <c r="AE176" s="9">
        <f t="shared" ref="AE176:AU176" si="44">SUM(AE150:AE173)</f>
        <v>905.35</v>
      </c>
      <c r="AF176" s="9">
        <f t="shared" si="44"/>
        <v>454.5</v>
      </c>
      <c r="AG176" s="9">
        <f t="shared" si="44"/>
        <v>1227.95</v>
      </c>
      <c r="AH176" s="9">
        <f t="shared" si="44"/>
        <v>454.5</v>
      </c>
      <c r="AI176" s="9">
        <f t="shared" si="44"/>
        <v>982.34999999999991</v>
      </c>
      <c r="AJ176" s="9">
        <f t="shared" si="44"/>
        <v>454.5</v>
      </c>
      <c r="AK176" s="9">
        <f t="shared" si="44"/>
        <v>1227.95</v>
      </c>
      <c r="AL176" s="9">
        <f t="shared" si="44"/>
        <v>454.5</v>
      </c>
      <c r="AM176" s="9">
        <f t="shared" si="44"/>
        <v>982.34999999999991</v>
      </c>
      <c r="AN176" s="9">
        <f t="shared" si="44"/>
        <v>454.5</v>
      </c>
      <c r="AO176" s="9">
        <f t="shared" si="44"/>
        <v>1227.95</v>
      </c>
      <c r="AP176" s="9">
        <f t="shared" si="44"/>
        <v>454.5</v>
      </c>
      <c r="AQ176" s="9">
        <f t="shared" si="44"/>
        <v>982.34999999999991</v>
      </c>
      <c r="AR176" s="9">
        <f t="shared" si="44"/>
        <v>454.5</v>
      </c>
      <c r="AS176" s="9">
        <f t="shared" si="44"/>
        <v>1227.95</v>
      </c>
      <c r="AT176" s="9">
        <f t="shared" si="44"/>
        <v>454.5</v>
      </c>
      <c r="AU176" s="9">
        <f t="shared" si="44"/>
        <v>982.34999999999991</v>
      </c>
      <c r="AV176" s="9">
        <f>SUM(AD176:AU176)</f>
        <v>13914.050000000001</v>
      </c>
    </row>
    <row r="178" spans="1:48">
      <c r="AV178">
        <f>SUM(AD176:AU176)/18</f>
        <v>773.00277777777785</v>
      </c>
    </row>
    <row r="179" spans="1:48">
      <c r="A179" s="47" t="s">
        <v>163</v>
      </c>
      <c r="B179" s="22"/>
      <c r="C179" s="22"/>
      <c r="D179" s="22"/>
      <c r="E179" s="22"/>
      <c r="F179" s="22"/>
    </row>
    <row r="180" spans="1:48">
      <c r="A180" s="21" t="s">
        <v>164</v>
      </c>
      <c r="B180" s="48" t="s">
        <v>165</v>
      </c>
      <c r="C180" s="22"/>
      <c r="D180" s="22"/>
      <c r="E180" s="22"/>
      <c r="F180" s="22"/>
    </row>
    <row r="181" spans="1:48">
      <c r="A181" s="45">
        <v>1.03</v>
      </c>
      <c r="B181" s="48">
        <v>6</v>
      </c>
      <c r="C181" s="22"/>
      <c r="D181" s="9" t="s">
        <v>166</v>
      </c>
      <c r="E181" s="13"/>
      <c r="F181" s="13"/>
    </row>
    <row r="182" spans="1:48">
      <c r="A182" s="22"/>
      <c r="B182" s="22"/>
      <c r="C182" s="22"/>
      <c r="D182" s="13"/>
      <c r="E182" s="49">
        <f>AV178*((A181^B181)-1)/(A181-1)/B181</f>
        <v>833.34980139485458</v>
      </c>
      <c r="F182" s="1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V77"/>
  <sheetViews>
    <sheetView topLeftCell="A51" zoomScale="75" zoomScaleNormal="75" workbookViewId="0">
      <selection activeCell="AC51" sqref="AC51:AC72"/>
    </sheetView>
  </sheetViews>
  <sheetFormatPr baseColWidth="10" defaultRowHeight="15"/>
  <cols>
    <col min="1" max="1" width="18" bestFit="1" customWidth="1"/>
    <col min="2" max="2" width="7.140625" bestFit="1" customWidth="1"/>
    <col min="3" max="8" width="8.7109375" bestFit="1" customWidth="1"/>
    <col min="9" max="9" width="3.28515625" customWidth="1"/>
    <col min="10" max="10" width="11.5703125" bestFit="1" customWidth="1"/>
    <col min="11" max="11" width="3.42578125" customWidth="1"/>
    <col min="12" max="21" width="11.5703125" bestFit="1" customWidth="1"/>
  </cols>
  <sheetData>
    <row r="1" spans="1:18">
      <c r="A1" s="2" t="s">
        <v>56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57</v>
      </c>
      <c r="B7">
        <v>1333.7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4001.1000000000004</v>
      </c>
      <c r="L7" s="5">
        <f>(B7*P4)+B7</f>
        <v>1360.374</v>
      </c>
      <c r="M7" s="6">
        <f>(L7*P4)+L7</f>
        <v>1387.5814800000001</v>
      </c>
      <c r="N7" s="5">
        <f>(M7*P4)+M7</f>
        <v>1415.3331096000002</v>
      </c>
      <c r="O7" s="6">
        <f>(N7*P4)+N7</f>
        <v>1443.6397717920001</v>
      </c>
      <c r="P7" s="5">
        <f>(O7*P4)+O7</f>
        <v>1472.5125672278402</v>
      </c>
      <c r="Q7" s="6">
        <f>(P7*P4)+P7</f>
        <v>1501.9628185723971</v>
      </c>
      <c r="R7" s="8">
        <f>M7+O7+Q7</f>
        <v>4333.1840703643975</v>
      </c>
    </row>
    <row r="8" spans="1:18">
      <c r="A8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12980.3</v>
      </c>
      <c r="L18">
        <f>J18/6</f>
        <v>2163.3833333333332</v>
      </c>
      <c r="R18" s="5">
        <f>SUM(R6:R17)</f>
        <v>13974.400917028932</v>
      </c>
    </row>
    <row r="19" spans="1:29">
      <c r="R19" s="15">
        <f>R18/6</f>
        <v>2329.066819504822</v>
      </c>
    </row>
    <row r="20" spans="1:29">
      <c r="L20" s="17">
        <f>SUM(L6,L10,L17)</f>
        <v>751.12800000000004</v>
      </c>
      <c r="M20" s="17">
        <f>SUM(M6:M7,M9,M11,M17)</f>
        <v>3090.2348400000001</v>
      </c>
      <c r="N20" s="17">
        <f>SUM(N6,N12,N17)</f>
        <v>781.47357120000004</v>
      </c>
      <c r="O20" s="17">
        <f>SUM(O6:O9,O13,O17)</f>
        <v>5193.5498295840007</v>
      </c>
      <c r="P20" s="17">
        <f>SUM(P6,P14,P17)</f>
        <v>813.04510347648011</v>
      </c>
      <c r="Q20" s="17">
        <f>SUM(Q6:Q7,Q9,Q15,Q17)</f>
        <v>3344.9695727684548</v>
      </c>
      <c r="R20" s="17">
        <f>SUM(L20:Q20)</f>
        <v>13974.400917028936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57</v>
      </c>
      <c r="B27" s="22">
        <v>1333.7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8002.2000000000007</v>
      </c>
      <c r="P27" s="22" t="s">
        <v>38</v>
      </c>
      <c r="Q27" s="18">
        <f>(B27*U24)+B27</f>
        <v>1360.374</v>
      </c>
      <c r="R27" s="6">
        <f>(B27*U24)+B27</f>
        <v>1360.374</v>
      </c>
      <c r="S27" s="18">
        <f>(R27*U24)+R27</f>
        <v>1387.5814800000001</v>
      </c>
      <c r="T27" s="6">
        <f>(R27*U24)+R27</f>
        <v>1387.5814800000001</v>
      </c>
      <c r="U27" s="18">
        <f>(T27*U24)+T27</f>
        <v>1415.3331096000002</v>
      </c>
      <c r="V27" s="6">
        <f>(T27*U24)+T27</f>
        <v>1415.3331096000002</v>
      </c>
      <c r="W27" s="18">
        <f>(V27*U24)+V27</f>
        <v>1443.6397717920001</v>
      </c>
      <c r="X27" s="6">
        <f>(W27*AA24)+W27</f>
        <v>1443.6397717920001</v>
      </c>
      <c r="Y27" s="18">
        <f>(X27*U24)+X27</f>
        <v>1472.5125672278402</v>
      </c>
      <c r="Z27" s="6">
        <f>(Y27*AA24)+Y27</f>
        <v>1472.5125672278402</v>
      </c>
      <c r="AA27" s="5">
        <f>(Z27*U24)+Z27</f>
        <v>1501.9628185723971</v>
      </c>
      <c r="AB27" s="6">
        <f>(AA27*AA24)+AA27</f>
        <v>1501.9628185723971</v>
      </c>
      <c r="AC27" s="8">
        <f>SUM(R27,T27,V27,X27,Z27,AB27)</f>
        <v>8581.4037471922384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25849.4</v>
      </c>
      <c r="P44" s="22"/>
      <c r="Q44" s="22">
        <f>O44/6</f>
        <v>4308.2333333333336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29816.613776152531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2484.7178146793776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2154.1166666666668</v>
      </c>
      <c r="P46" s="22"/>
      <c r="Q46" s="9">
        <f>SUM(Q26,Q29:Q30,Q43)</f>
        <v>1021.728</v>
      </c>
      <c r="R46" s="9">
        <f>SUM(R26:R27,R29,R31,R42:R43)</f>
        <v>2758.1820000000002</v>
      </c>
      <c r="S46" s="9">
        <f>SUM(S26,S29,S32,S43)</f>
        <v>1048.6905600000002</v>
      </c>
      <c r="T46" s="9">
        <f>SUM(T26:T29,T33,T43)</f>
        <v>4714.9887600000002</v>
      </c>
      <c r="U46" s="9">
        <f>SUM(U26,U29,U34,U43)</f>
        <v>1069.6643712</v>
      </c>
      <c r="V46" s="9">
        <f>SUM(V26:V27,V29,V35,V43)</f>
        <v>2869.6125528000002</v>
      </c>
      <c r="W46" s="9">
        <f>SUM(W26,W29,W36,W43)</f>
        <v>1091.0576586239999</v>
      </c>
      <c r="X46" s="9">
        <f>SUM(X26:X29,X37,X42:X43)</f>
        <v>4905.4743059040002</v>
      </c>
      <c r="Y46" s="9">
        <f>SUM(Y26,Y29,Y38,Y43)</f>
        <v>1112.87881179648</v>
      </c>
      <c r="Z46" s="9">
        <f>SUM(Z26:Z27,Z29,Z39,Z43)</f>
        <v>2985.5448999331202</v>
      </c>
      <c r="AA46" s="9">
        <f>SUM(AA26,AA29,AA40,AA43)</f>
        <v>1135.1363880324095</v>
      </c>
      <c r="AB46" s="9">
        <f>SUM(AB26:AB29,AB41,AB43)</f>
        <v>5103.6554678625225</v>
      </c>
      <c r="AC46" s="9">
        <f>SUM(Q46:AB46)</f>
        <v>29816.613776152531</v>
      </c>
    </row>
    <row r="49" spans="1:48">
      <c r="A49" s="2" t="s">
        <v>150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1.02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48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4" t="s">
        <v>46</v>
      </c>
      <c r="AC50" s="4"/>
      <c r="AD50" s="4" t="s">
        <v>124</v>
      </c>
      <c r="AE50" s="4" t="s">
        <v>125</v>
      </c>
      <c r="AF50" s="4" t="s">
        <v>80</v>
      </c>
      <c r="AG50" s="4" t="s">
        <v>126</v>
      </c>
      <c r="AH50" s="4" t="s">
        <v>127</v>
      </c>
      <c r="AI50" s="4" t="s">
        <v>82</v>
      </c>
      <c r="AJ50" s="4" t="s">
        <v>128</v>
      </c>
      <c r="AK50" s="4" t="s">
        <v>129</v>
      </c>
      <c r="AL50" s="4" t="s">
        <v>84</v>
      </c>
      <c r="AM50" s="4" t="s">
        <v>130</v>
      </c>
      <c r="AN50" s="4" t="s">
        <v>131</v>
      </c>
      <c r="AO50" s="4" t="s">
        <v>86</v>
      </c>
      <c r="AP50" s="4" t="s">
        <v>132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48">
      <c r="A51" s="22" t="s">
        <v>54</v>
      </c>
      <c r="B51" s="22">
        <v>411.9</v>
      </c>
      <c r="C51" s="5">
        <f t="shared" ref="C51:H51" si="2">B51*$V$49</f>
        <v>420.13799999999998</v>
      </c>
      <c r="D51" s="5">
        <f t="shared" si="2"/>
        <v>428.54075999999998</v>
      </c>
      <c r="E51" s="5">
        <f t="shared" si="2"/>
        <v>437.1115752</v>
      </c>
      <c r="F51" s="5">
        <f t="shared" si="2"/>
        <v>445.85380670400002</v>
      </c>
      <c r="G51" s="5">
        <f t="shared" si="2"/>
        <v>454.77088283808001</v>
      </c>
      <c r="H51" s="5">
        <f t="shared" si="2"/>
        <v>463.8663004948416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22">
        <f t="shared" ref="AB51:AB72" si="3">B51*(J51+K51+L51+M51+N51+O51+P51+Q51+R51+S51+T51+U51+V51+W51+X51+Y51+Z51+AA51)</f>
        <v>7414.2</v>
      </c>
      <c r="AC51" s="22"/>
      <c r="AD51" s="6">
        <f>B51</f>
        <v>411.9</v>
      </c>
      <c r="AE51" s="6">
        <f>AD51</f>
        <v>411.9</v>
      </c>
      <c r="AF51" s="6">
        <f>C51</f>
        <v>420.13799999999998</v>
      </c>
      <c r="AG51" s="6">
        <f>C51</f>
        <v>420.13799999999998</v>
      </c>
      <c r="AH51" s="6">
        <f>C51</f>
        <v>420.13799999999998</v>
      </c>
      <c r="AI51" s="6">
        <f>D51</f>
        <v>428.54075999999998</v>
      </c>
      <c r="AJ51" s="6">
        <f>D51</f>
        <v>428.54075999999998</v>
      </c>
      <c r="AK51" s="6">
        <f>D51</f>
        <v>428.54075999999998</v>
      </c>
      <c r="AL51" s="6">
        <f>E51</f>
        <v>437.1115752</v>
      </c>
      <c r="AM51" s="6">
        <f>E51</f>
        <v>437.1115752</v>
      </c>
      <c r="AN51" s="6">
        <f>E51</f>
        <v>437.1115752</v>
      </c>
      <c r="AO51" s="6">
        <f>F51</f>
        <v>445.85380670400002</v>
      </c>
      <c r="AP51" s="6">
        <f>F51</f>
        <v>445.85380670400002</v>
      </c>
      <c r="AQ51" s="6">
        <f>F51</f>
        <v>445.85380670400002</v>
      </c>
      <c r="AR51" s="6">
        <f>G51</f>
        <v>454.77088283808001</v>
      </c>
      <c r="AS51" s="6">
        <f>G51</f>
        <v>454.77088283808001</v>
      </c>
      <c r="AT51" s="6">
        <f>G51</f>
        <v>454.77088283808001</v>
      </c>
      <c r="AU51" s="6">
        <f>H51</f>
        <v>463.8663004948416</v>
      </c>
      <c r="AV51" s="8">
        <f t="shared" ref="AV51:AV72" si="4">SUM(AD51:AU51)</f>
        <v>7846.9113747210804</v>
      </c>
    </row>
    <row r="52" spans="1:48">
      <c r="A52" s="22" t="s">
        <v>57</v>
      </c>
      <c r="B52" s="22">
        <v>1333.7</v>
      </c>
      <c r="C52" s="5">
        <f t="shared" ref="C52:H74" si="5">B52*$V$49</f>
        <v>1360.374</v>
      </c>
      <c r="D52" s="5">
        <f t="shared" si="5"/>
        <v>1387.5814800000001</v>
      </c>
      <c r="E52" s="5">
        <f t="shared" si="5"/>
        <v>1415.3331096000002</v>
      </c>
      <c r="F52" s="5">
        <f t="shared" si="5"/>
        <v>1443.6397717920001</v>
      </c>
      <c r="G52" s="5">
        <f t="shared" si="5"/>
        <v>1472.5125672278402</v>
      </c>
      <c r="H52" s="5">
        <f t="shared" si="5"/>
        <v>1501.9628185723971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22">
        <f t="shared" si="3"/>
        <v>12003.300000000001</v>
      </c>
      <c r="AC52" s="22"/>
      <c r="AD52" s="5"/>
      <c r="AE52" s="6">
        <f>B52</f>
        <v>1333.7</v>
      </c>
      <c r="AF52" s="5"/>
      <c r="AG52" s="6">
        <f>C52</f>
        <v>1360.374</v>
      </c>
      <c r="AH52" s="5"/>
      <c r="AI52" s="6">
        <f>D52</f>
        <v>1387.5814800000001</v>
      </c>
      <c r="AJ52" s="5"/>
      <c r="AK52" s="6">
        <f>D52</f>
        <v>1387.5814800000001</v>
      </c>
      <c r="AL52" s="5"/>
      <c r="AM52" s="6">
        <f>E52</f>
        <v>1415.3331096000002</v>
      </c>
      <c r="AN52" s="5"/>
      <c r="AO52" s="6">
        <f>F52</f>
        <v>1443.6397717920001</v>
      </c>
      <c r="AP52" s="18"/>
      <c r="AQ52" s="6">
        <f>F52</f>
        <v>1443.6397717920001</v>
      </c>
      <c r="AR52" s="18"/>
      <c r="AS52" s="6">
        <f>G52</f>
        <v>1472.5125672278402</v>
      </c>
      <c r="AT52" s="18"/>
      <c r="AU52" s="6">
        <f>H52</f>
        <v>1501.9628185723971</v>
      </c>
      <c r="AV52" s="8">
        <f t="shared" si="4"/>
        <v>12746.324998984241</v>
      </c>
    </row>
    <row r="53" spans="1:48">
      <c r="A53" s="22" t="s">
        <v>58</v>
      </c>
      <c r="B53" s="22">
        <v>1827.7</v>
      </c>
      <c r="C53" s="5">
        <f t="shared" si="5"/>
        <v>1864.2540000000001</v>
      </c>
      <c r="D53" s="5">
        <f t="shared" si="5"/>
        <v>1901.5390800000002</v>
      </c>
      <c r="E53" s="5">
        <f t="shared" si="5"/>
        <v>1939.5698616000002</v>
      </c>
      <c r="F53" s="5">
        <f t="shared" si="5"/>
        <v>1978.3612588320002</v>
      </c>
      <c r="G53" s="5">
        <f t="shared" si="5"/>
        <v>2017.9284840086402</v>
      </c>
      <c r="H53" s="5">
        <f t="shared" si="5"/>
        <v>2058.2870536888131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22">
        <f t="shared" si="3"/>
        <v>7310.8</v>
      </c>
      <c r="AC53" s="22"/>
      <c r="AD53" s="5"/>
      <c r="AE53" s="5"/>
      <c r="AF53" s="5"/>
      <c r="AG53" s="6">
        <f>C53</f>
        <v>1864.2540000000001</v>
      </c>
      <c r="AH53" s="5"/>
      <c r="AI53" s="5"/>
      <c r="AJ53" s="5"/>
      <c r="AK53" s="6">
        <f>D53</f>
        <v>1901.5390800000002</v>
      </c>
      <c r="AL53" s="5"/>
      <c r="AM53" s="5"/>
      <c r="AN53" s="5"/>
      <c r="AO53" s="6">
        <f>E53</f>
        <v>1939.5698616000002</v>
      </c>
      <c r="AP53" s="18"/>
      <c r="AQ53" s="18"/>
      <c r="AR53" s="18"/>
      <c r="AS53" s="6">
        <f>G53</f>
        <v>2017.9284840086402</v>
      </c>
      <c r="AT53" s="18"/>
      <c r="AU53" s="18"/>
      <c r="AV53" s="8">
        <f t="shared" si="4"/>
        <v>7723.2914256086406</v>
      </c>
    </row>
    <row r="54" spans="1:48">
      <c r="A54" s="22" t="s">
        <v>40</v>
      </c>
      <c r="B54" s="22">
        <v>277</v>
      </c>
      <c r="C54" s="5">
        <f t="shared" si="5"/>
        <v>282.54000000000002</v>
      </c>
      <c r="D54" s="5">
        <f t="shared" si="5"/>
        <v>288.19080000000002</v>
      </c>
      <c r="E54" s="5">
        <f t="shared" si="5"/>
        <v>293.95461600000004</v>
      </c>
      <c r="F54" s="5">
        <f t="shared" si="5"/>
        <v>299.83370832000003</v>
      </c>
      <c r="G54" s="5">
        <f t="shared" si="5"/>
        <v>305.83038248640003</v>
      </c>
      <c r="H54" s="5">
        <f t="shared" si="5"/>
        <v>311.94699013612802</v>
      </c>
      <c r="I54" s="5"/>
      <c r="J54" s="30">
        <v>1</v>
      </c>
      <c r="K54" s="30">
        <v>2</v>
      </c>
      <c r="L54" s="31"/>
      <c r="M54" s="30">
        <v>3</v>
      </c>
      <c r="N54" s="30"/>
      <c r="O54" s="30">
        <v>3</v>
      </c>
      <c r="P54" s="30"/>
      <c r="Q54" s="30">
        <v>3</v>
      </c>
      <c r="R54" s="30"/>
      <c r="S54" s="30">
        <v>3</v>
      </c>
      <c r="T54" s="30"/>
      <c r="U54" s="30">
        <v>3</v>
      </c>
      <c r="V54" s="30"/>
      <c r="W54" s="30">
        <v>3</v>
      </c>
      <c r="X54" s="30"/>
      <c r="Y54" s="30">
        <v>3</v>
      </c>
      <c r="Z54" s="30"/>
      <c r="AA54" s="30">
        <v>3</v>
      </c>
      <c r="AB54" s="22">
        <f t="shared" si="3"/>
        <v>7479</v>
      </c>
      <c r="AC54" s="22"/>
      <c r="AD54" s="6">
        <f>B54*J54</f>
        <v>277</v>
      </c>
      <c r="AE54" s="6">
        <f>B54*K54</f>
        <v>554</v>
      </c>
      <c r="AF54" s="5"/>
      <c r="AG54" s="6">
        <f>C54*M54</f>
        <v>847.62000000000012</v>
      </c>
      <c r="AH54" s="18"/>
      <c r="AI54" s="6">
        <f>D54*O54</f>
        <v>864.57240000000002</v>
      </c>
      <c r="AJ54" s="18"/>
      <c r="AK54" s="6">
        <f>D54*Q54</f>
        <v>864.57240000000002</v>
      </c>
      <c r="AL54" s="18"/>
      <c r="AM54" s="6">
        <f>E54*S54</f>
        <v>881.86384800000019</v>
      </c>
      <c r="AN54" s="18"/>
      <c r="AO54" s="6">
        <f>F54*U54</f>
        <v>899.50112496000008</v>
      </c>
      <c r="AP54" s="18"/>
      <c r="AQ54" s="6">
        <f>F54*W54</f>
        <v>899.50112496000008</v>
      </c>
      <c r="AR54" s="18"/>
      <c r="AS54" s="6">
        <f>G54*Y54</f>
        <v>917.49114745920008</v>
      </c>
      <c r="AT54" s="18"/>
      <c r="AU54" s="6">
        <f>H54*AA54</f>
        <v>935.84097040838401</v>
      </c>
      <c r="AV54" s="8">
        <f t="shared" si="4"/>
        <v>7941.9630157875845</v>
      </c>
    </row>
    <row r="55" spans="1:48">
      <c r="A55" s="22" t="s">
        <v>12</v>
      </c>
      <c r="B55" s="22">
        <v>320</v>
      </c>
      <c r="C55" s="5">
        <f t="shared" si="5"/>
        <v>326.39999999999998</v>
      </c>
      <c r="D55" s="5">
        <f t="shared" si="5"/>
        <v>332.928</v>
      </c>
      <c r="E55" s="5">
        <f t="shared" si="5"/>
        <v>339.58656000000002</v>
      </c>
      <c r="F55" s="5">
        <f t="shared" si="5"/>
        <v>346.37829120000004</v>
      </c>
      <c r="G55" s="5">
        <f t="shared" si="5"/>
        <v>353.30585702400003</v>
      </c>
      <c r="H55" s="5">
        <f t="shared" si="5"/>
        <v>360.37197416448004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320</v>
      </c>
      <c r="AC55" s="22"/>
      <c r="AD55" s="6">
        <f>B55</f>
        <v>320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320</v>
      </c>
    </row>
    <row r="56" spans="1:48">
      <c r="A56" s="22" t="s">
        <v>13</v>
      </c>
      <c r="B56" s="22">
        <v>400</v>
      </c>
      <c r="C56" s="5">
        <f t="shared" si="5"/>
        <v>408</v>
      </c>
      <c r="D56" s="5">
        <f t="shared" si="5"/>
        <v>416.16</v>
      </c>
      <c r="E56" s="5">
        <f t="shared" si="5"/>
        <v>424.48320000000001</v>
      </c>
      <c r="F56" s="5">
        <f t="shared" si="5"/>
        <v>432.97286400000002</v>
      </c>
      <c r="G56" s="5">
        <f t="shared" si="5"/>
        <v>441.63232128000004</v>
      </c>
      <c r="H56" s="5">
        <f t="shared" si="5"/>
        <v>450.46496770560003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400</v>
      </c>
      <c r="AC56" s="22"/>
      <c r="AD56" s="5"/>
      <c r="AE56" s="6">
        <f>B56</f>
        <v>400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400</v>
      </c>
    </row>
    <row r="57" spans="1:48">
      <c r="A57" s="22" t="s">
        <v>14</v>
      </c>
      <c r="B57" s="22">
        <v>320</v>
      </c>
      <c r="C57" s="5">
        <f t="shared" si="5"/>
        <v>326.39999999999998</v>
      </c>
      <c r="D57" s="5">
        <f t="shared" si="5"/>
        <v>332.928</v>
      </c>
      <c r="E57" s="5">
        <f t="shared" si="5"/>
        <v>339.58656000000002</v>
      </c>
      <c r="F57" s="5">
        <f t="shared" si="5"/>
        <v>346.37829120000004</v>
      </c>
      <c r="G57" s="5">
        <f t="shared" si="5"/>
        <v>353.30585702400003</v>
      </c>
      <c r="H57" s="5">
        <f t="shared" si="5"/>
        <v>360.37197416448004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320</v>
      </c>
      <c r="AC57" s="22"/>
      <c r="AD57" s="5"/>
      <c r="AE57" s="5"/>
      <c r="AF57" s="6">
        <f>C57</f>
        <v>326.39999999999998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326.39999999999998</v>
      </c>
    </row>
    <row r="58" spans="1:48">
      <c r="A58" s="22" t="s">
        <v>15</v>
      </c>
      <c r="B58" s="22">
        <v>400</v>
      </c>
      <c r="C58" s="5">
        <f t="shared" si="5"/>
        <v>408</v>
      </c>
      <c r="D58" s="5">
        <f t="shared" si="5"/>
        <v>416.16</v>
      </c>
      <c r="E58" s="5">
        <f t="shared" si="5"/>
        <v>424.48320000000001</v>
      </c>
      <c r="F58" s="5">
        <f t="shared" si="5"/>
        <v>432.97286400000002</v>
      </c>
      <c r="G58" s="5">
        <f t="shared" si="5"/>
        <v>441.63232128000004</v>
      </c>
      <c r="H58" s="5">
        <f t="shared" si="5"/>
        <v>450.46496770560003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400</v>
      </c>
      <c r="AC58" s="22"/>
      <c r="AD58" s="5"/>
      <c r="AE58" s="5"/>
      <c r="AF58" s="5"/>
      <c r="AG58" s="6">
        <f>C58</f>
        <v>408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408</v>
      </c>
    </row>
    <row r="59" spans="1:48">
      <c r="A59" s="22" t="s">
        <v>16</v>
      </c>
      <c r="B59" s="22">
        <v>320</v>
      </c>
      <c r="C59" s="5">
        <f t="shared" si="5"/>
        <v>326.39999999999998</v>
      </c>
      <c r="D59" s="5">
        <f t="shared" si="5"/>
        <v>332.928</v>
      </c>
      <c r="E59" s="5">
        <f t="shared" si="5"/>
        <v>339.58656000000002</v>
      </c>
      <c r="F59" s="5">
        <f t="shared" si="5"/>
        <v>346.37829120000004</v>
      </c>
      <c r="G59" s="5">
        <f t="shared" si="5"/>
        <v>353.30585702400003</v>
      </c>
      <c r="H59" s="5">
        <f t="shared" si="5"/>
        <v>360.37197416448004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320</v>
      </c>
      <c r="AC59" s="22"/>
      <c r="AD59" s="5"/>
      <c r="AE59" s="5"/>
      <c r="AF59" s="18"/>
      <c r="AG59" s="5"/>
      <c r="AH59" s="6">
        <f>C59</f>
        <v>326.39999999999998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326.39999999999998</v>
      </c>
    </row>
    <row r="60" spans="1:48">
      <c r="A60" s="22" t="s">
        <v>17</v>
      </c>
      <c r="B60" s="22">
        <v>400</v>
      </c>
      <c r="C60" s="5">
        <f t="shared" si="5"/>
        <v>408</v>
      </c>
      <c r="D60" s="5">
        <f t="shared" si="5"/>
        <v>416.16</v>
      </c>
      <c r="E60" s="5">
        <f t="shared" si="5"/>
        <v>424.48320000000001</v>
      </c>
      <c r="F60" s="5">
        <f t="shared" si="5"/>
        <v>432.97286400000002</v>
      </c>
      <c r="G60" s="5">
        <f t="shared" si="5"/>
        <v>441.63232128000004</v>
      </c>
      <c r="H60" s="5">
        <f t="shared" si="5"/>
        <v>450.46496770560003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400</v>
      </c>
      <c r="AC60" s="22"/>
      <c r="AD60" s="5"/>
      <c r="AE60" s="5"/>
      <c r="AF60" s="18"/>
      <c r="AG60" s="5"/>
      <c r="AH60" s="5"/>
      <c r="AI60" s="6">
        <f>D60</f>
        <v>416.16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416.16</v>
      </c>
    </row>
    <row r="61" spans="1:48">
      <c r="A61" s="22" t="s">
        <v>73</v>
      </c>
      <c r="B61" s="22">
        <v>320</v>
      </c>
      <c r="C61" s="5">
        <f t="shared" si="5"/>
        <v>326.39999999999998</v>
      </c>
      <c r="D61" s="5">
        <f t="shared" si="5"/>
        <v>332.928</v>
      </c>
      <c r="E61" s="5">
        <f t="shared" si="5"/>
        <v>339.58656000000002</v>
      </c>
      <c r="F61" s="5">
        <f t="shared" si="5"/>
        <v>346.37829120000004</v>
      </c>
      <c r="G61" s="5">
        <f t="shared" si="5"/>
        <v>353.30585702400003</v>
      </c>
      <c r="H61" s="5">
        <f t="shared" si="5"/>
        <v>360.37197416448004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320</v>
      </c>
      <c r="AC61" s="22"/>
      <c r="AD61" s="5"/>
      <c r="AE61" s="5"/>
      <c r="AF61" s="18"/>
      <c r="AG61" s="5"/>
      <c r="AH61" s="5"/>
      <c r="AI61" s="5"/>
      <c r="AJ61" s="6">
        <f>D61</f>
        <v>332.928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332.928</v>
      </c>
    </row>
    <row r="62" spans="1:48">
      <c r="A62" s="22" t="s">
        <v>74</v>
      </c>
      <c r="B62" s="22">
        <v>400</v>
      </c>
      <c r="C62" s="5">
        <f t="shared" si="5"/>
        <v>408</v>
      </c>
      <c r="D62" s="5">
        <f t="shared" si="5"/>
        <v>416.16</v>
      </c>
      <c r="E62" s="5">
        <f t="shared" si="5"/>
        <v>424.48320000000001</v>
      </c>
      <c r="F62" s="5">
        <f t="shared" si="5"/>
        <v>432.97286400000002</v>
      </c>
      <c r="G62" s="5">
        <f t="shared" si="5"/>
        <v>441.63232128000004</v>
      </c>
      <c r="H62" s="5">
        <f t="shared" si="5"/>
        <v>450.46496770560003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400</v>
      </c>
      <c r="AC62" s="22"/>
      <c r="AD62" s="5"/>
      <c r="AE62" s="5"/>
      <c r="AF62" s="18"/>
      <c r="AG62" s="5"/>
      <c r="AH62" s="5"/>
      <c r="AI62" s="5"/>
      <c r="AJ62" s="5"/>
      <c r="AK62" s="6">
        <f>D62</f>
        <v>416.16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416.16</v>
      </c>
    </row>
    <row r="63" spans="1:48">
      <c r="A63" s="22" t="s">
        <v>75</v>
      </c>
      <c r="B63" s="22">
        <v>320</v>
      </c>
      <c r="C63" s="5">
        <f t="shared" si="5"/>
        <v>326.39999999999998</v>
      </c>
      <c r="D63" s="5">
        <f t="shared" si="5"/>
        <v>332.928</v>
      </c>
      <c r="E63" s="5">
        <f t="shared" si="5"/>
        <v>339.58656000000002</v>
      </c>
      <c r="F63" s="5">
        <f t="shared" si="5"/>
        <v>346.37829120000004</v>
      </c>
      <c r="G63" s="5">
        <f t="shared" si="5"/>
        <v>353.30585702400003</v>
      </c>
      <c r="H63" s="5">
        <f t="shared" si="5"/>
        <v>360.37197416448004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320</v>
      </c>
      <c r="AC63" s="22"/>
      <c r="AD63" s="5"/>
      <c r="AE63" s="5"/>
      <c r="AF63" s="18"/>
      <c r="AG63" s="5"/>
      <c r="AH63" s="5"/>
      <c r="AI63" s="5"/>
      <c r="AJ63" s="5"/>
      <c r="AK63" s="5"/>
      <c r="AL63" s="6">
        <f>E63</f>
        <v>339.58656000000002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339.58656000000002</v>
      </c>
    </row>
    <row r="64" spans="1:48">
      <c r="A64" s="22" t="s">
        <v>76</v>
      </c>
      <c r="B64" s="22">
        <v>400</v>
      </c>
      <c r="C64" s="5">
        <f t="shared" si="5"/>
        <v>408</v>
      </c>
      <c r="D64" s="5">
        <f t="shared" si="5"/>
        <v>416.16</v>
      </c>
      <c r="E64" s="5">
        <f t="shared" si="5"/>
        <v>424.48320000000001</v>
      </c>
      <c r="F64" s="5">
        <f t="shared" si="5"/>
        <v>432.97286400000002</v>
      </c>
      <c r="G64" s="5">
        <f t="shared" si="5"/>
        <v>441.63232128000004</v>
      </c>
      <c r="H64" s="5">
        <f t="shared" si="5"/>
        <v>450.46496770560003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3"/>
        <v>400</v>
      </c>
      <c r="AC64" s="22"/>
      <c r="AD64" s="5"/>
      <c r="AE64" s="5"/>
      <c r="AF64" s="18"/>
      <c r="AG64" s="5"/>
      <c r="AH64" s="5"/>
      <c r="AI64" s="5"/>
      <c r="AJ64" s="5"/>
      <c r="AK64" s="5"/>
      <c r="AL64" s="5"/>
      <c r="AM64" s="6">
        <f>E64</f>
        <v>424.48320000000001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424.48320000000001</v>
      </c>
    </row>
    <row r="65" spans="1:48">
      <c r="A65" s="22" t="s">
        <v>77</v>
      </c>
      <c r="B65" s="22">
        <v>320</v>
      </c>
      <c r="C65" s="5">
        <f t="shared" si="5"/>
        <v>326.39999999999998</v>
      </c>
      <c r="D65" s="5">
        <f t="shared" si="5"/>
        <v>332.928</v>
      </c>
      <c r="E65" s="5">
        <f t="shared" si="5"/>
        <v>339.58656000000002</v>
      </c>
      <c r="F65" s="5">
        <f t="shared" si="5"/>
        <v>346.37829120000004</v>
      </c>
      <c r="G65" s="5">
        <f t="shared" si="5"/>
        <v>353.30585702400003</v>
      </c>
      <c r="H65" s="5">
        <f t="shared" si="5"/>
        <v>360.37197416448004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3"/>
        <v>320</v>
      </c>
      <c r="AC65" s="22"/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E65</f>
        <v>339.58656000000002</v>
      </c>
      <c r="AO65" s="5"/>
      <c r="AP65" s="18"/>
      <c r="AQ65" s="18"/>
      <c r="AR65" s="18"/>
      <c r="AS65" s="18"/>
      <c r="AT65" s="18"/>
      <c r="AU65" s="18"/>
      <c r="AV65" s="8">
        <f t="shared" si="4"/>
        <v>339.58656000000002</v>
      </c>
    </row>
    <row r="66" spans="1:48">
      <c r="A66" s="22" t="s">
        <v>78</v>
      </c>
      <c r="B66" s="22">
        <v>400</v>
      </c>
      <c r="C66" s="5">
        <f t="shared" si="5"/>
        <v>408</v>
      </c>
      <c r="D66" s="5">
        <f t="shared" si="5"/>
        <v>416.16</v>
      </c>
      <c r="E66" s="5">
        <f t="shared" si="5"/>
        <v>424.48320000000001</v>
      </c>
      <c r="F66" s="5">
        <f t="shared" si="5"/>
        <v>432.97286400000002</v>
      </c>
      <c r="G66" s="5">
        <f t="shared" si="5"/>
        <v>441.63232128000004</v>
      </c>
      <c r="H66" s="5">
        <f t="shared" si="5"/>
        <v>450.46496770560003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3"/>
        <v>400</v>
      </c>
      <c r="AC66" s="22"/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F66</f>
        <v>432.97286400000002</v>
      </c>
      <c r="AP66" s="18"/>
      <c r="AQ66" s="18"/>
      <c r="AR66" s="18"/>
      <c r="AS66" s="18"/>
      <c r="AT66" s="18"/>
      <c r="AU66" s="18"/>
      <c r="AV66" s="8">
        <f t="shared" si="4"/>
        <v>432.97286400000002</v>
      </c>
    </row>
    <row r="67" spans="1:48">
      <c r="A67" s="22" t="s">
        <v>118</v>
      </c>
      <c r="B67" s="22">
        <v>320</v>
      </c>
      <c r="C67" s="5">
        <f t="shared" si="5"/>
        <v>326.39999999999998</v>
      </c>
      <c r="D67" s="5">
        <f t="shared" si="5"/>
        <v>332.928</v>
      </c>
      <c r="E67" s="5">
        <f t="shared" si="5"/>
        <v>339.58656000000002</v>
      </c>
      <c r="F67" s="5">
        <f t="shared" si="5"/>
        <v>346.37829120000004</v>
      </c>
      <c r="G67" s="5">
        <f t="shared" si="5"/>
        <v>353.30585702400003</v>
      </c>
      <c r="H67" s="5">
        <f t="shared" si="5"/>
        <v>360.37197416448004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22">
        <f t="shared" si="3"/>
        <v>320</v>
      </c>
      <c r="AC67" s="22"/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6">
        <f>F67</f>
        <v>346.37829120000004</v>
      </c>
      <c r="AQ67" s="18"/>
      <c r="AR67" s="18"/>
      <c r="AS67" s="18"/>
      <c r="AT67" s="18"/>
      <c r="AU67" s="18"/>
      <c r="AV67" s="8">
        <f t="shared" si="4"/>
        <v>346.37829120000004</v>
      </c>
    </row>
    <row r="68" spans="1:48">
      <c r="A68" s="22" t="s">
        <v>119</v>
      </c>
      <c r="B68" s="22">
        <v>400</v>
      </c>
      <c r="C68" s="5">
        <f t="shared" si="5"/>
        <v>408</v>
      </c>
      <c r="D68" s="5">
        <f t="shared" si="5"/>
        <v>416.16</v>
      </c>
      <c r="E68" s="5">
        <f t="shared" si="5"/>
        <v>424.48320000000001</v>
      </c>
      <c r="F68" s="5">
        <f t="shared" si="5"/>
        <v>432.97286400000002</v>
      </c>
      <c r="G68" s="5">
        <f t="shared" si="5"/>
        <v>441.63232128000004</v>
      </c>
      <c r="H68" s="5">
        <f t="shared" si="5"/>
        <v>450.46496770560003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22">
        <f t="shared" si="3"/>
        <v>400</v>
      </c>
      <c r="AC68" s="22"/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6">
        <f>F68</f>
        <v>432.97286400000002</v>
      </c>
      <c r="AR68" s="18"/>
      <c r="AS68" s="18"/>
      <c r="AT68" s="18"/>
      <c r="AU68" s="18"/>
      <c r="AV68" s="8">
        <f t="shared" si="4"/>
        <v>432.97286400000002</v>
      </c>
    </row>
    <row r="69" spans="1:48">
      <c r="A69" s="22" t="s">
        <v>120</v>
      </c>
      <c r="B69" s="22">
        <v>320</v>
      </c>
      <c r="C69" s="5">
        <f t="shared" si="5"/>
        <v>326.39999999999998</v>
      </c>
      <c r="D69" s="5">
        <f t="shared" si="5"/>
        <v>332.928</v>
      </c>
      <c r="E69" s="5">
        <f t="shared" si="5"/>
        <v>339.58656000000002</v>
      </c>
      <c r="F69" s="5">
        <f t="shared" si="5"/>
        <v>346.37829120000004</v>
      </c>
      <c r="G69" s="5">
        <f t="shared" si="5"/>
        <v>353.30585702400003</v>
      </c>
      <c r="H69" s="5">
        <f t="shared" si="5"/>
        <v>360.37197416448004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22">
        <f t="shared" si="3"/>
        <v>320</v>
      </c>
      <c r="AC69" s="22"/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6">
        <f>G69</f>
        <v>353.30585702400003</v>
      </c>
      <c r="AS69" s="18"/>
      <c r="AT69" s="18"/>
      <c r="AU69" s="18"/>
      <c r="AV69" s="8">
        <f t="shared" si="4"/>
        <v>353.30585702400003</v>
      </c>
    </row>
    <row r="70" spans="1:48">
      <c r="A70" s="22" t="s">
        <v>121</v>
      </c>
      <c r="B70" s="22">
        <v>400</v>
      </c>
      <c r="C70" s="5">
        <f t="shared" si="5"/>
        <v>408</v>
      </c>
      <c r="D70" s="5">
        <f t="shared" si="5"/>
        <v>416.16</v>
      </c>
      <c r="E70" s="5">
        <f t="shared" si="5"/>
        <v>424.48320000000001</v>
      </c>
      <c r="F70" s="5">
        <f t="shared" si="5"/>
        <v>432.97286400000002</v>
      </c>
      <c r="G70" s="5">
        <f t="shared" si="5"/>
        <v>441.63232128000004</v>
      </c>
      <c r="H70" s="5">
        <f t="shared" si="5"/>
        <v>450.46496770560003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22">
        <f t="shared" si="3"/>
        <v>400</v>
      </c>
      <c r="AC70" s="22"/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6">
        <f>G70</f>
        <v>441.63232128000004</v>
      </c>
      <c r="AT70" s="18"/>
      <c r="AU70" s="18"/>
      <c r="AV70" s="8">
        <f t="shared" si="4"/>
        <v>441.63232128000004</v>
      </c>
    </row>
    <row r="71" spans="1:48">
      <c r="A71" s="22" t="s">
        <v>122</v>
      </c>
      <c r="B71" s="22">
        <v>320</v>
      </c>
      <c r="C71" s="5">
        <f t="shared" si="5"/>
        <v>326.39999999999998</v>
      </c>
      <c r="D71" s="5">
        <f t="shared" si="5"/>
        <v>332.928</v>
      </c>
      <c r="E71" s="5">
        <f t="shared" si="5"/>
        <v>339.58656000000002</v>
      </c>
      <c r="F71" s="5">
        <f t="shared" si="5"/>
        <v>346.37829120000004</v>
      </c>
      <c r="G71" s="5">
        <f t="shared" si="5"/>
        <v>353.30585702400003</v>
      </c>
      <c r="H71" s="5">
        <f t="shared" si="5"/>
        <v>360.37197416448004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22">
        <f t="shared" si="3"/>
        <v>320</v>
      </c>
      <c r="AC71" s="22"/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6">
        <f>G71</f>
        <v>353.30585702400003</v>
      </c>
      <c r="AU71" s="18"/>
      <c r="AV71" s="8">
        <f t="shared" si="4"/>
        <v>353.30585702400003</v>
      </c>
    </row>
    <row r="72" spans="1:48">
      <c r="A72" s="22" t="s">
        <v>123</v>
      </c>
      <c r="B72" s="22">
        <v>400</v>
      </c>
      <c r="C72" s="5">
        <f t="shared" si="5"/>
        <v>408</v>
      </c>
      <c r="D72" s="5">
        <f t="shared" si="5"/>
        <v>416.16</v>
      </c>
      <c r="E72" s="5">
        <f t="shared" si="5"/>
        <v>424.48320000000001</v>
      </c>
      <c r="F72" s="5">
        <f t="shared" si="5"/>
        <v>432.97286400000002</v>
      </c>
      <c r="G72" s="5">
        <f t="shared" si="5"/>
        <v>441.63232128000004</v>
      </c>
      <c r="H72" s="5">
        <f t="shared" si="5"/>
        <v>450.46496770560003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22">
        <f t="shared" si="3"/>
        <v>400</v>
      </c>
      <c r="AC72" s="22"/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18"/>
      <c r="AU72" s="6">
        <f>H72</f>
        <v>450.46496770560003</v>
      </c>
      <c r="AV72" s="8">
        <f t="shared" si="4"/>
        <v>450.46496770560003</v>
      </c>
    </row>
    <row r="73" spans="1:48">
      <c r="A73" s="22"/>
      <c r="B73" s="22"/>
      <c r="C73" s="5">
        <f t="shared" si="5"/>
        <v>0</v>
      </c>
      <c r="D73" s="5">
        <f t="shared" si="5"/>
        <v>0</v>
      </c>
      <c r="E73" s="5">
        <f t="shared" si="5"/>
        <v>0</v>
      </c>
      <c r="F73" s="5">
        <f t="shared" si="5"/>
        <v>0</v>
      </c>
      <c r="G73" s="5">
        <f t="shared" si="5"/>
        <v>0</v>
      </c>
      <c r="H73" s="5">
        <f t="shared" si="5"/>
        <v>0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22"/>
      <c r="AC73" s="22"/>
      <c r="AD73" s="18"/>
      <c r="AE73" s="6"/>
      <c r="AF73" s="18"/>
      <c r="AG73" s="6"/>
      <c r="AH73" s="18"/>
      <c r="AI73" s="6"/>
      <c r="AJ73" s="18"/>
      <c r="AK73" s="6"/>
      <c r="AL73" s="18"/>
      <c r="AM73" s="6"/>
      <c r="AN73" s="18"/>
      <c r="AO73" s="6"/>
      <c r="AP73" s="18"/>
      <c r="AQ73" s="6"/>
      <c r="AR73" s="18"/>
      <c r="AS73" s="6"/>
      <c r="AT73" s="18"/>
      <c r="AU73" s="6"/>
      <c r="AV73" s="8"/>
    </row>
    <row r="74" spans="1:48">
      <c r="A74" s="22" t="s">
        <v>19</v>
      </c>
      <c r="B74" s="22">
        <v>4.5</v>
      </c>
      <c r="C74" s="5">
        <f t="shared" si="5"/>
        <v>4.59</v>
      </c>
      <c r="D74" s="5">
        <f t="shared" si="5"/>
        <v>4.6818</v>
      </c>
      <c r="E74" s="5">
        <f t="shared" si="5"/>
        <v>4.775436</v>
      </c>
      <c r="F74" s="5">
        <f t="shared" si="5"/>
        <v>4.8709447199999998</v>
      </c>
      <c r="G74" s="5">
        <f t="shared" si="5"/>
        <v>4.9683636144000003</v>
      </c>
      <c r="H74" s="5">
        <f t="shared" si="5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22">
        <f>B74*(J74+K74+L74+M74+N74+O74+P74+Q74+R74+S74+T74+U74+V74+W74+X74+Y74+Z74+AA74)</f>
        <v>81</v>
      </c>
      <c r="AC74" s="22">
        <v>4.5</v>
      </c>
      <c r="AD74" s="6">
        <f>B74</f>
        <v>4.5</v>
      </c>
      <c r="AE74" s="6">
        <f>B74</f>
        <v>4.5</v>
      </c>
      <c r="AF74" s="6">
        <f>C74</f>
        <v>4.59</v>
      </c>
      <c r="AG74" s="6">
        <f>C74</f>
        <v>4.59</v>
      </c>
      <c r="AH74" s="6">
        <f>C74</f>
        <v>4.59</v>
      </c>
      <c r="AI74" s="6">
        <f>D74</f>
        <v>4.6818</v>
      </c>
      <c r="AJ74" s="6">
        <f>D74</f>
        <v>4.6818</v>
      </c>
      <c r="AK74" s="6">
        <f>D74</f>
        <v>4.6818</v>
      </c>
      <c r="AL74" s="6">
        <f>E74</f>
        <v>4.775436</v>
      </c>
      <c r="AM74" s="6">
        <f>E74</f>
        <v>4.775436</v>
      </c>
      <c r="AN74" s="6">
        <f>B74</f>
        <v>4.5</v>
      </c>
      <c r="AO74" s="6">
        <f>F74</f>
        <v>4.8709447199999998</v>
      </c>
      <c r="AP74" s="6">
        <f>F74</f>
        <v>4.8709447199999998</v>
      </c>
      <c r="AQ74" s="6">
        <f>F74</f>
        <v>4.8709447199999998</v>
      </c>
      <c r="AR74" s="6">
        <f>F74</f>
        <v>4.8709447199999998</v>
      </c>
      <c r="AS74" s="6">
        <f>F74</f>
        <v>4.8709447199999998</v>
      </c>
      <c r="AT74" s="6">
        <f>F74</f>
        <v>4.8709447199999998</v>
      </c>
      <c r="AU74" s="6">
        <f>H74</f>
        <v>5.0677308866880004</v>
      </c>
      <c r="AV74" s="8">
        <f>SUM(AD74:AU74)</f>
        <v>85.159671206687989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1">
        <f>SUM(AB51:AB74)</f>
        <v>40768.300000000003</v>
      </c>
      <c r="V75" s="22"/>
      <c r="W75" s="22">
        <f>U75/6</f>
        <v>6794.7166666666672</v>
      </c>
      <c r="X75" s="22"/>
      <c r="Y75" s="22"/>
      <c r="Z75" s="22"/>
      <c r="AA75" s="22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22"/>
      <c r="AP75" s="22"/>
      <c r="AQ75" s="22"/>
      <c r="AR75" s="22"/>
      <c r="AS75" s="22"/>
      <c r="AT75" s="22"/>
      <c r="AU75" s="22"/>
      <c r="AV75" s="8">
        <f>SUM(AV51:AV74)</f>
        <v>43204.387828541869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33">
        <f>AV75/18</f>
        <v>2400.2437682523259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9">
        <f t="shared" ref="AD77:AU77" si="6">SUM(AD51:AD74)</f>
        <v>1013.4</v>
      </c>
      <c r="AE77" s="9">
        <f t="shared" si="6"/>
        <v>2704.1</v>
      </c>
      <c r="AF77" s="9">
        <f t="shared" si="6"/>
        <v>751.12800000000004</v>
      </c>
      <c r="AG77" s="9">
        <f t="shared" si="6"/>
        <v>4904.9760000000006</v>
      </c>
      <c r="AH77" s="9">
        <f t="shared" si="6"/>
        <v>751.12800000000004</v>
      </c>
      <c r="AI77" s="9">
        <f t="shared" si="6"/>
        <v>3101.5364399999999</v>
      </c>
      <c r="AJ77" s="9">
        <f t="shared" si="6"/>
        <v>766.15055999999993</v>
      </c>
      <c r="AK77" s="9">
        <f t="shared" si="6"/>
        <v>5003.0755200000003</v>
      </c>
      <c r="AL77" s="9">
        <f t="shared" si="6"/>
        <v>781.47357120000004</v>
      </c>
      <c r="AM77" s="9">
        <f t="shared" si="6"/>
        <v>3163.5671688000007</v>
      </c>
      <c r="AN77" s="9">
        <f t="shared" si="6"/>
        <v>781.19813520000002</v>
      </c>
      <c r="AO77" s="9">
        <f t="shared" si="6"/>
        <v>5166.4083737760011</v>
      </c>
      <c r="AP77" s="9">
        <f t="shared" si="6"/>
        <v>797.10304262400007</v>
      </c>
      <c r="AQ77" s="9">
        <f t="shared" si="6"/>
        <v>3226.8385121760002</v>
      </c>
      <c r="AR77" s="9">
        <f t="shared" si="6"/>
        <v>812.94768458208011</v>
      </c>
      <c r="AS77" s="9">
        <f t="shared" si="6"/>
        <v>5309.20634753376</v>
      </c>
      <c r="AT77" s="9">
        <f t="shared" si="6"/>
        <v>812.94768458208011</v>
      </c>
      <c r="AU77" s="9">
        <f t="shared" si="6"/>
        <v>3357.2027880679107</v>
      </c>
      <c r="AV77" s="9">
        <f>SUM(AD77:AU77)</f>
        <v>43204.38782854184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G32"/>
  <sheetViews>
    <sheetView workbookViewId="0">
      <selection activeCell="B29" sqref="B1:H29"/>
    </sheetView>
  </sheetViews>
  <sheetFormatPr baseColWidth="10" defaultRowHeight="15"/>
  <sheetData>
    <row r="1" spans="2:7" ht="15.75">
      <c r="C1" s="86"/>
    </row>
    <row r="3" spans="2:7">
      <c r="C3" s="22"/>
    </row>
    <row r="5" spans="2:7">
      <c r="C5" s="5"/>
      <c r="G5" s="22"/>
    </row>
    <row r="7" spans="2:7">
      <c r="D7" s="5"/>
    </row>
    <row r="8" spans="2:7">
      <c r="D8" s="85"/>
      <c r="E8" s="85"/>
    </row>
    <row r="9" spans="2:7">
      <c r="C9" s="85"/>
      <c r="D9" s="85"/>
    </row>
    <row r="10" spans="2:7">
      <c r="C10" s="85"/>
      <c r="D10" s="85"/>
    </row>
    <row r="11" spans="2:7">
      <c r="D11" s="85"/>
    </row>
    <row r="12" spans="2:7">
      <c r="D12" s="85"/>
    </row>
    <row r="13" spans="2:7">
      <c r="D13" s="85"/>
    </row>
    <row r="14" spans="2:7">
      <c r="D14" s="85"/>
    </row>
    <row r="15" spans="2:7">
      <c r="B15" s="22"/>
      <c r="D15" s="85"/>
    </row>
    <row r="16" spans="2:7">
      <c r="B16" s="22"/>
      <c r="C16" s="22"/>
      <c r="D16" s="85"/>
    </row>
    <row r="17" spans="2:4">
      <c r="B17" s="22"/>
      <c r="C17" s="22"/>
      <c r="D17" s="85"/>
    </row>
    <row r="18" spans="2:4">
      <c r="B18" s="22"/>
      <c r="C18" s="22"/>
      <c r="D18" s="85"/>
    </row>
    <row r="19" spans="2:4">
      <c r="B19" s="22"/>
      <c r="C19" s="22"/>
      <c r="D19" s="85"/>
    </row>
    <row r="20" spans="2:4">
      <c r="B20" s="22"/>
      <c r="C20" s="22"/>
      <c r="D20" s="85"/>
    </row>
    <row r="21" spans="2:4">
      <c r="B21" s="22"/>
      <c r="C21" s="22"/>
      <c r="D21" s="85"/>
    </row>
    <row r="22" spans="2:4">
      <c r="B22" s="22"/>
      <c r="C22" s="22"/>
    </row>
    <row r="23" spans="2:4">
      <c r="B23" s="22"/>
      <c r="C23" s="22"/>
    </row>
    <row r="24" spans="2:4">
      <c r="B24" s="22"/>
      <c r="C24" s="22"/>
    </row>
    <row r="25" spans="2:4">
      <c r="B25" s="22"/>
      <c r="C25" s="22"/>
    </row>
    <row r="26" spans="2:4">
      <c r="B26" s="22"/>
      <c r="C26" s="22"/>
    </row>
    <row r="27" spans="2:4">
      <c r="B27" s="22"/>
      <c r="C27" s="22"/>
    </row>
    <row r="28" spans="2:4">
      <c r="B28" s="22"/>
      <c r="C28" s="22"/>
    </row>
    <row r="29" spans="2:4">
      <c r="B29" s="22"/>
      <c r="C29" s="22"/>
    </row>
    <row r="30" spans="2:4">
      <c r="C30" s="22"/>
    </row>
    <row r="31" spans="2:4">
      <c r="C31" s="22"/>
    </row>
    <row r="32" spans="2:4">
      <c r="C32" s="2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I29"/>
  <sheetViews>
    <sheetView topLeftCell="Q1" workbookViewId="0">
      <selection activeCell="D29" sqref="D29"/>
    </sheetView>
  </sheetViews>
  <sheetFormatPr baseColWidth="10" defaultRowHeight="15"/>
  <cols>
    <col min="1" max="1" width="14.85546875" customWidth="1"/>
    <col min="3" max="3" width="13.85546875" customWidth="1"/>
  </cols>
  <sheetData>
    <row r="2" spans="1:35">
      <c r="A2" s="3" t="s">
        <v>137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5">
      <c r="A3" s="21" t="s">
        <v>60</v>
      </c>
      <c r="B3" s="22" t="s">
        <v>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18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1:35">
      <c r="A4" s="4"/>
      <c r="B4" s="4" t="s">
        <v>155</v>
      </c>
      <c r="C4" s="4" t="s">
        <v>156</v>
      </c>
      <c r="D4" s="4" t="s">
        <v>157</v>
      </c>
      <c r="E4" s="4" t="s">
        <v>158</v>
      </c>
      <c r="F4" s="4" t="s">
        <v>159</v>
      </c>
      <c r="G4" s="4" t="s">
        <v>219</v>
      </c>
      <c r="H4" s="4" t="s">
        <v>220</v>
      </c>
      <c r="I4" s="4" t="s">
        <v>62</v>
      </c>
      <c r="J4" s="4" t="s">
        <v>61</v>
      </c>
      <c r="K4" s="4" t="s">
        <v>63</v>
      </c>
      <c r="L4" s="4" t="s">
        <v>64</v>
      </c>
      <c r="M4" s="4" t="s">
        <v>65</v>
      </c>
      <c r="N4" s="4" t="s">
        <v>66</v>
      </c>
      <c r="O4" s="4" t="s">
        <v>67</v>
      </c>
      <c r="P4" s="4" t="s">
        <v>68</v>
      </c>
      <c r="Q4" s="4" t="s">
        <v>69</v>
      </c>
      <c r="R4" s="4" t="s">
        <v>70</v>
      </c>
      <c r="S4" s="4" t="s">
        <v>71</v>
      </c>
      <c r="T4" s="4" t="s">
        <v>72</v>
      </c>
      <c r="U4" s="4" t="s">
        <v>46</v>
      </c>
      <c r="V4" s="4"/>
      <c r="W4" s="4" t="s">
        <v>79</v>
      </c>
      <c r="X4" s="4" t="s">
        <v>80</v>
      </c>
      <c r="Y4" s="4" t="s">
        <v>81</v>
      </c>
      <c r="Z4" s="4" t="s">
        <v>82</v>
      </c>
      <c r="AA4" s="4" t="s">
        <v>83</v>
      </c>
      <c r="AB4" s="4" t="s">
        <v>84</v>
      </c>
      <c r="AC4" s="4" t="s">
        <v>85</v>
      </c>
      <c r="AD4" s="4" t="s">
        <v>86</v>
      </c>
      <c r="AE4" s="4" t="s">
        <v>87</v>
      </c>
      <c r="AF4" s="4" t="s">
        <v>88</v>
      </c>
      <c r="AG4" s="4" t="s">
        <v>89</v>
      </c>
      <c r="AH4" s="4" t="s">
        <v>90</v>
      </c>
      <c r="AI4" s="4"/>
    </row>
    <row r="5" spans="1:35">
      <c r="A5" s="22" t="s">
        <v>0</v>
      </c>
      <c r="B5" s="22">
        <v>120.4</v>
      </c>
      <c r="C5" s="5">
        <f t="shared" ref="C5:H14" si="0">B5*$F$29</f>
        <v>125.21600000000001</v>
      </c>
      <c r="D5" s="5">
        <f t="shared" si="0"/>
        <v>130.22464000000002</v>
      </c>
      <c r="E5" s="5">
        <f t="shared" si="0"/>
        <v>135.43362560000003</v>
      </c>
      <c r="F5" s="5">
        <f t="shared" si="0"/>
        <v>140.85097062400004</v>
      </c>
      <c r="G5" s="5">
        <f t="shared" si="0"/>
        <v>146.48500944896006</v>
      </c>
      <c r="H5" s="5">
        <f t="shared" si="0"/>
        <v>152.34440982691845</v>
      </c>
      <c r="I5" s="23">
        <v>1</v>
      </c>
      <c r="J5" s="23">
        <v>1</v>
      </c>
      <c r="K5" s="23">
        <v>1</v>
      </c>
      <c r="L5" s="23">
        <v>1</v>
      </c>
      <c r="M5" s="23">
        <v>1</v>
      </c>
      <c r="N5" s="23">
        <v>1</v>
      </c>
      <c r="O5" s="23">
        <v>1</v>
      </c>
      <c r="P5" s="23">
        <v>1</v>
      </c>
      <c r="Q5" s="23">
        <v>1</v>
      </c>
      <c r="R5" s="23">
        <v>1</v>
      </c>
      <c r="S5" s="23">
        <v>1</v>
      </c>
      <c r="T5" s="23">
        <v>1</v>
      </c>
      <c r="U5" s="22">
        <f>B5*(I5+J5+K5+L5+M5+N5+O5+P5+Q5+R5+S5+T5)</f>
        <v>1444.8000000000002</v>
      </c>
      <c r="V5" s="22"/>
      <c r="W5" s="6">
        <f>B5</f>
        <v>120.4</v>
      </c>
      <c r="X5" s="6">
        <f>C5</f>
        <v>125.21600000000001</v>
      </c>
      <c r="Y5" s="6">
        <f>C5</f>
        <v>125.21600000000001</v>
      </c>
      <c r="Z5" s="6">
        <f>D5</f>
        <v>130.22464000000002</v>
      </c>
      <c r="AA5" s="6">
        <f>D5</f>
        <v>130.22464000000002</v>
      </c>
      <c r="AB5" s="6">
        <f>E5</f>
        <v>135.43362560000003</v>
      </c>
      <c r="AC5" s="6">
        <f>E5</f>
        <v>135.43362560000003</v>
      </c>
      <c r="AD5" s="6">
        <f>F5</f>
        <v>140.85097062400004</v>
      </c>
      <c r="AE5" s="6">
        <f>F5</f>
        <v>140.85097062400004</v>
      </c>
      <c r="AF5" s="6">
        <f>G5</f>
        <v>146.48500944896006</v>
      </c>
      <c r="AG5" s="6">
        <f>G5</f>
        <v>146.48500944896006</v>
      </c>
      <c r="AH5" s="6">
        <f>H5</f>
        <v>152.34440982691845</v>
      </c>
      <c r="AI5" s="8">
        <f>SUM(W5:AH5)</f>
        <v>1629.1649011728387</v>
      </c>
    </row>
    <row r="6" spans="1:35">
      <c r="A6" s="22" t="s">
        <v>32</v>
      </c>
      <c r="B6" s="22">
        <v>284.2</v>
      </c>
      <c r="C6" s="5">
        <f t="shared" si="0"/>
        <v>295.56799999999998</v>
      </c>
      <c r="D6" s="5">
        <f t="shared" si="0"/>
        <v>307.39071999999999</v>
      </c>
      <c r="E6" s="5">
        <f t="shared" si="0"/>
        <v>319.68634880000002</v>
      </c>
      <c r="F6" s="5">
        <f t="shared" si="0"/>
        <v>332.47380275200004</v>
      </c>
      <c r="G6" s="5">
        <f t="shared" si="0"/>
        <v>345.77275486208003</v>
      </c>
      <c r="H6" s="5">
        <f t="shared" si="0"/>
        <v>359.60366505656327</v>
      </c>
      <c r="I6" s="23"/>
      <c r="J6" s="23">
        <v>1</v>
      </c>
      <c r="K6" s="23"/>
      <c r="L6" s="23">
        <v>1</v>
      </c>
      <c r="M6" s="23"/>
      <c r="N6" s="23">
        <v>1</v>
      </c>
      <c r="O6" s="23"/>
      <c r="P6" s="23">
        <v>1</v>
      </c>
      <c r="Q6" s="23"/>
      <c r="R6" s="23">
        <v>1</v>
      </c>
      <c r="S6" s="23"/>
      <c r="T6" s="23">
        <v>1</v>
      </c>
      <c r="U6" s="22">
        <f>B6*(I6+J6+K6+L6+M6+N6+O6+P6+Q6+R6+S6+T6)</f>
        <v>1705.1999999999998</v>
      </c>
      <c r="V6" s="22"/>
      <c r="W6" s="18"/>
      <c r="X6" s="6">
        <f>C6</f>
        <v>295.56799999999998</v>
      </c>
      <c r="Y6" s="18"/>
      <c r="Z6" s="6">
        <f>D6</f>
        <v>307.39071999999999</v>
      </c>
      <c r="AA6" s="18"/>
      <c r="AB6" s="6">
        <f>E6</f>
        <v>319.68634880000002</v>
      </c>
      <c r="AC6" s="18"/>
      <c r="AD6" s="6">
        <f>F6</f>
        <v>332.47380275200004</v>
      </c>
      <c r="AE6" s="18"/>
      <c r="AF6" s="6">
        <f>G6</f>
        <v>345.77275486208003</v>
      </c>
      <c r="AG6" s="18"/>
      <c r="AH6" s="6">
        <f>H6</f>
        <v>359.60366505656327</v>
      </c>
      <c r="AI6" s="8">
        <f>SUM(X6,Z6,AB6,AD6,AF6,AH6)</f>
        <v>1960.4952914706432</v>
      </c>
    </row>
    <row r="7" spans="1:35">
      <c r="A7" s="22" t="s">
        <v>11</v>
      </c>
      <c r="B7" s="22">
        <v>251.7</v>
      </c>
      <c r="C7" s="5">
        <f t="shared" si="0"/>
        <v>261.76799999999997</v>
      </c>
      <c r="D7" s="5">
        <f t="shared" si="0"/>
        <v>272.23872</v>
      </c>
      <c r="E7" s="5">
        <f t="shared" si="0"/>
        <v>283.1282688</v>
      </c>
      <c r="F7" s="5">
        <f t="shared" si="0"/>
        <v>294.45339955200001</v>
      </c>
      <c r="G7" s="5">
        <f t="shared" si="0"/>
        <v>306.23153553408002</v>
      </c>
      <c r="H7" s="5">
        <f t="shared" si="0"/>
        <v>318.48079695544322</v>
      </c>
      <c r="I7" s="23"/>
      <c r="J7" s="23"/>
      <c r="K7" s="23"/>
      <c r="L7" s="23">
        <v>1</v>
      </c>
      <c r="M7" s="23"/>
      <c r="N7" s="23"/>
      <c r="O7" s="23"/>
      <c r="P7" s="23">
        <v>1</v>
      </c>
      <c r="Q7" s="23"/>
      <c r="R7" s="23">
        <v>0</v>
      </c>
      <c r="S7" s="23"/>
      <c r="T7" s="23">
        <v>1</v>
      </c>
      <c r="U7" s="22">
        <f>B7*(I7+J7+K7+L7+M7+N7+O7+P7+Q7+R7+S7+T7)</f>
        <v>755.09999999999991</v>
      </c>
      <c r="V7" s="22"/>
      <c r="W7" s="18"/>
      <c r="X7" s="18"/>
      <c r="Y7" s="18"/>
      <c r="Z7" s="6">
        <f>D7</f>
        <v>272.23872</v>
      </c>
      <c r="AA7" s="18"/>
      <c r="AB7" s="18"/>
      <c r="AC7" s="18"/>
      <c r="AD7" s="6">
        <f>F7</f>
        <v>294.45339955200001</v>
      </c>
      <c r="AE7" s="18"/>
      <c r="AF7" s="18"/>
      <c r="AG7" s="18"/>
      <c r="AH7" s="6">
        <f>H7</f>
        <v>318.48079695544322</v>
      </c>
      <c r="AI7" s="8">
        <f>SUM(Z7,AD7,AH7)</f>
        <v>885.17291650744323</v>
      </c>
    </row>
    <row r="8" spans="1:35">
      <c r="A8" s="54" t="s">
        <v>221</v>
      </c>
      <c r="B8" s="22">
        <v>180</v>
      </c>
      <c r="C8" s="5">
        <f t="shared" si="0"/>
        <v>187.20000000000002</v>
      </c>
      <c r="D8" s="5">
        <f t="shared" si="0"/>
        <v>194.68800000000002</v>
      </c>
      <c r="E8" s="5">
        <f t="shared" si="0"/>
        <v>202.47552000000002</v>
      </c>
      <c r="F8" s="5">
        <f t="shared" si="0"/>
        <v>210.57454080000002</v>
      </c>
      <c r="G8" s="5">
        <f t="shared" si="0"/>
        <v>218.99752243200004</v>
      </c>
      <c r="H8" s="5">
        <f t="shared" si="0"/>
        <v>227.75742332928004</v>
      </c>
      <c r="I8" s="23">
        <v>1</v>
      </c>
      <c r="J8" s="23">
        <v>1</v>
      </c>
      <c r="K8" s="23">
        <v>1</v>
      </c>
      <c r="L8" s="23">
        <v>1</v>
      </c>
      <c r="M8" s="23">
        <v>1</v>
      </c>
      <c r="N8" s="23">
        <v>1</v>
      </c>
      <c r="O8" s="23">
        <v>1</v>
      </c>
      <c r="P8" s="23">
        <v>1</v>
      </c>
      <c r="Q8" s="23">
        <v>1</v>
      </c>
      <c r="R8" s="23">
        <v>1</v>
      </c>
      <c r="S8" s="23"/>
      <c r="T8" s="23">
        <v>1</v>
      </c>
      <c r="U8" s="22">
        <f>B8*(I8+J8+L8+N8+P8+R8+T8)</f>
        <v>1260</v>
      </c>
      <c r="V8" s="22"/>
      <c r="W8" s="18"/>
      <c r="X8" s="6">
        <f>C8</f>
        <v>187.20000000000002</v>
      </c>
      <c r="Y8" s="18"/>
      <c r="Z8" s="6">
        <f>D8</f>
        <v>194.68800000000002</v>
      </c>
      <c r="AA8" s="18"/>
      <c r="AB8" s="6">
        <f>E8</f>
        <v>202.47552000000002</v>
      </c>
      <c r="AC8" s="18"/>
      <c r="AD8" s="6">
        <f>F8</f>
        <v>210.57454080000002</v>
      </c>
      <c r="AE8" s="18"/>
      <c r="AF8" s="6">
        <f>G8</f>
        <v>218.99752243200004</v>
      </c>
      <c r="AG8" s="18"/>
      <c r="AH8" s="6">
        <f>H8</f>
        <v>227.75742332928004</v>
      </c>
      <c r="AI8" s="8">
        <f>SUM(X8,Z8,AB8,AD8,AF8,AH8)</f>
        <v>1241.6930065612803</v>
      </c>
    </row>
    <row r="9" spans="1:35">
      <c r="A9" s="22" t="s">
        <v>12</v>
      </c>
      <c r="B9" s="22">
        <v>379.05</v>
      </c>
      <c r="C9" s="5">
        <f t="shared" si="0"/>
        <v>394.21200000000005</v>
      </c>
      <c r="D9" s="5">
        <f t="shared" si="0"/>
        <v>409.98048000000006</v>
      </c>
      <c r="E9" s="5">
        <f t="shared" si="0"/>
        <v>426.37969920000006</v>
      </c>
      <c r="F9" s="5">
        <f t="shared" si="0"/>
        <v>443.4348871680001</v>
      </c>
      <c r="G9" s="5">
        <f t="shared" si="0"/>
        <v>461.17228265472011</v>
      </c>
      <c r="H9" s="5">
        <f t="shared" si="0"/>
        <v>479.61917396090894</v>
      </c>
      <c r="I9" s="23">
        <v>1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2">
        <f t="shared" ref="U9:U14" si="1">B9*(I9+J9+K9+L9+M9+N9)</f>
        <v>379.05</v>
      </c>
      <c r="V9" s="22"/>
      <c r="W9" s="6">
        <f>B9</f>
        <v>379.05</v>
      </c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8">
        <f>SUM(W9)</f>
        <v>379.05</v>
      </c>
    </row>
    <row r="10" spans="1:35">
      <c r="A10" s="22" t="s">
        <v>13</v>
      </c>
      <c r="B10" s="22">
        <v>379.05</v>
      </c>
      <c r="C10" s="5">
        <f t="shared" si="0"/>
        <v>394.21200000000005</v>
      </c>
      <c r="D10" s="5">
        <f t="shared" si="0"/>
        <v>409.98048000000006</v>
      </c>
      <c r="E10" s="5">
        <f t="shared" si="0"/>
        <v>426.37969920000006</v>
      </c>
      <c r="F10" s="5">
        <f t="shared" si="0"/>
        <v>443.4348871680001</v>
      </c>
      <c r="G10" s="5">
        <f t="shared" si="0"/>
        <v>461.17228265472011</v>
      </c>
      <c r="H10" s="5">
        <f t="shared" si="0"/>
        <v>479.61917396090894</v>
      </c>
      <c r="I10" s="23"/>
      <c r="J10" s="23">
        <v>1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2">
        <f t="shared" si="1"/>
        <v>379.05</v>
      </c>
      <c r="V10" s="22"/>
      <c r="W10" s="18"/>
      <c r="X10" s="6">
        <f>C10</f>
        <v>394.21200000000005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8">
        <f>SUM(X10)</f>
        <v>394.21200000000005</v>
      </c>
    </row>
    <row r="11" spans="1:35">
      <c r="A11" s="22" t="s">
        <v>14</v>
      </c>
      <c r="B11" s="22">
        <v>379.05</v>
      </c>
      <c r="C11" s="5">
        <f t="shared" si="0"/>
        <v>394.21200000000005</v>
      </c>
      <c r="D11" s="5">
        <f t="shared" si="0"/>
        <v>409.98048000000006</v>
      </c>
      <c r="E11" s="5">
        <f t="shared" si="0"/>
        <v>426.37969920000006</v>
      </c>
      <c r="F11" s="5">
        <f t="shared" si="0"/>
        <v>443.4348871680001</v>
      </c>
      <c r="G11" s="5">
        <f t="shared" si="0"/>
        <v>461.17228265472011</v>
      </c>
      <c r="H11" s="5">
        <f t="shared" si="0"/>
        <v>479.61917396090894</v>
      </c>
      <c r="I11" s="23"/>
      <c r="J11" s="23"/>
      <c r="K11" s="23">
        <v>1</v>
      </c>
      <c r="L11" s="23"/>
      <c r="M11" s="23"/>
      <c r="N11" s="23"/>
      <c r="O11" s="23"/>
      <c r="P11" s="23"/>
      <c r="Q11" s="23"/>
      <c r="R11" s="23"/>
      <c r="S11" s="23"/>
      <c r="T11" s="23"/>
      <c r="U11" s="22">
        <f t="shared" si="1"/>
        <v>379.05</v>
      </c>
      <c r="V11" s="22"/>
      <c r="W11" s="18"/>
      <c r="X11" s="18"/>
      <c r="Y11" s="6">
        <f>C11</f>
        <v>394.21200000000005</v>
      </c>
      <c r="Z11" s="18"/>
      <c r="AA11" s="18"/>
      <c r="AB11" s="18"/>
      <c r="AC11" s="18"/>
      <c r="AD11" s="18"/>
      <c r="AE11" s="18"/>
      <c r="AF11" s="18"/>
      <c r="AG11" s="18"/>
      <c r="AH11" s="18"/>
      <c r="AI11" s="8">
        <f>SUM(Y11)</f>
        <v>394.21200000000005</v>
      </c>
    </row>
    <row r="12" spans="1:35">
      <c r="A12" s="22" t="s">
        <v>15</v>
      </c>
      <c r="B12" s="22">
        <v>379.05</v>
      </c>
      <c r="C12" s="5">
        <f t="shared" si="0"/>
        <v>394.21200000000005</v>
      </c>
      <c r="D12" s="5">
        <f t="shared" si="0"/>
        <v>409.98048000000006</v>
      </c>
      <c r="E12" s="5">
        <f t="shared" si="0"/>
        <v>426.37969920000006</v>
      </c>
      <c r="F12" s="5">
        <f t="shared" si="0"/>
        <v>443.4348871680001</v>
      </c>
      <c r="G12" s="5">
        <f t="shared" si="0"/>
        <v>461.17228265472011</v>
      </c>
      <c r="H12" s="5">
        <f t="shared" si="0"/>
        <v>479.61917396090894</v>
      </c>
      <c r="I12" s="23"/>
      <c r="J12" s="23"/>
      <c r="K12" s="23"/>
      <c r="L12" s="23">
        <v>1</v>
      </c>
      <c r="M12" s="23"/>
      <c r="N12" s="23"/>
      <c r="O12" s="23"/>
      <c r="P12" s="23"/>
      <c r="Q12" s="23"/>
      <c r="R12" s="23"/>
      <c r="S12" s="23"/>
      <c r="T12" s="23"/>
      <c r="U12" s="22">
        <f t="shared" si="1"/>
        <v>379.05</v>
      </c>
      <c r="V12" s="22"/>
      <c r="W12" s="18"/>
      <c r="X12" s="18"/>
      <c r="Y12" s="18"/>
      <c r="Z12" s="6">
        <f>D12</f>
        <v>409.98048000000006</v>
      </c>
      <c r="AA12" s="18"/>
      <c r="AB12" s="18"/>
      <c r="AC12" s="18"/>
      <c r="AD12" s="18"/>
      <c r="AE12" s="18"/>
      <c r="AF12" s="18"/>
      <c r="AG12" s="18"/>
      <c r="AH12" s="18"/>
      <c r="AI12" s="8">
        <f>SUM(Z12)</f>
        <v>409.98048000000006</v>
      </c>
    </row>
    <row r="13" spans="1:35">
      <c r="A13" s="22" t="s">
        <v>16</v>
      </c>
      <c r="B13" s="22">
        <v>379.05</v>
      </c>
      <c r="C13" s="5">
        <f t="shared" si="0"/>
        <v>394.21200000000005</v>
      </c>
      <c r="D13" s="5">
        <f t="shared" si="0"/>
        <v>409.98048000000006</v>
      </c>
      <c r="E13" s="5">
        <f t="shared" si="0"/>
        <v>426.37969920000006</v>
      </c>
      <c r="F13" s="5">
        <f t="shared" si="0"/>
        <v>443.4348871680001</v>
      </c>
      <c r="G13" s="5">
        <f t="shared" si="0"/>
        <v>461.17228265472011</v>
      </c>
      <c r="H13" s="5">
        <f t="shared" si="0"/>
        <v>479.61917396090894</v>
      </c>
      <c r="I13" s="23"/>
      <c r="J13" s="23"/>
      <c r="K13" s="23"/>
      <c r="L13" s="23"/>
      <c r="M13" s="23">
        <v>1</v>
      </c>
      <c r="N13" s="23"/>
      <c r="O13" s="23"/>
      <c r="P13" s="23"/>
      <c r="Q13" s="23"/>
      <c r="R13" s="23"/>
      <c r="S13" s="23"/>
      <c r="T13" s="23"/>
      <c r="U13" s="22">
        <f t="shared" si="1"/>
        <v>379.05</v>
      </c>
      <c r="V13" s="22"/>
      <c r="W13" s="18"/>
      <c r="X13" s="18"/>
      <c r="Y13" s="18"/>
      <c r="Z13" s="18"/>
      <c r="AA13" s="6">
        <f>D13</f>
        <v>409.98048000000006</v>
      </c>
      <c r="AB13" s="18"/>
      <c r="AC13" s="18"/>
      <c r="AD13" s="18"/>
      <c r="AE13" s="18"/>
      <c r="AF13" s="18"/>
      <c r="AG13" s="18"/>
      <c r="AH13" s="18"/>
      <c r="AI13" s="8">
        <f>SUM(AA13)</f>
        <v>409.98048000000006</v>
      </c>
    </row>
    <row r="14" spans="1:35">
      <c r="A14" s="22" t="s">
        <v>17</v>
      </c>
      <c r="B14" s="22">
        <v>379.05</v>
      </c>
      <c r="C14" s="5">
        <f t="shared" si="0"/>
        <v>394.21200000000005</v>
      </c>
      <c r="D14" s="5">
        <f t="shared" si="0"/>
        <v>409.98048000000006</v>
      </c>
      <c r="E14" s="5">
        <f t="shared" si="0"/>
        <v>426.37969920000006</v>
      </c>
      <c r="F14" s="5">
        <f t="shared" si="0"/>
        <v>443.4348871680001</v>
      </c>
      <c r="G14" s="5">
        <f t="shared" si="0"/>
        <v>461.17228265472011</v>
      </c>
      <c r="H14" s="5">
        <f t="shared" si="0"/>
        <v>479.61917396090894</v>
      </c>
      <c r="I14" s="23"/>
      <c r="J14" s="23"/>
      <c r="K14" s="23"/>
      <c r="L14" s="23"/>
      <c r="M14" s="23"/>
      <c r="N14" s="23">
        <v>1</v>
      </c>
      <c r="O14" s="23"/>
      <c r="P14" s="23"/>
      <c r="Q14" s="23"/>
      <c r="R14" s="23"/>
      <c r="S14" s="23"/>
      <c r="T14" s="23"/>
      <c r="U14" s="22">
        <f t="shared" si="1"/>
        <v>379.05</v>
      </c>
      <c r="V14" s="22"/>
      <c r="W14" s="18"/>
      <c r="X14" s="18"/>
      <c r="Y14" s="18"/>
      <c r="Z14" s="18"/>
      <c r="AA14" s="18"/>
      <c r="AB14" s="6">
        <f>E14</f>
        <v>426.37969920000006</v>
      </c>
      <c r="AC14" s="18"/>
      <c r="AD14" s="18"/>
      <c r="AE14" s="18"/>
      <c r="AF14" s="18"/>
      <c r="AG14" s="18"/>
      <c r="AH14" s="18"/>
      <c r="AI14" s="8">
        <f>SUM(AB14)</f>
        <v>426.37969920000006</v>
      </c>
    </row>
    <row r="15" spans="1:35">
      <c r="A15" s="22" t="s">
        <v>73</v>
      </c>
      <c r="B15" s="22">
        <v>379.05</v>
      </c>
      <c r="C15" s="5">
        <f t="shared" ref="C15:H24" si="2">B15*$F$29</f>
        <v>394.21200000000005</v>
      </c>
      <c r="D15" s="5">
        <f t="shared" si="2"/>
        <v>409.98048000000006</v>
      </c>
      <c r="E15" s="5">
        <f t="shared" si="2"/>
        <v>426.37969920000006</v>
      </c>
      <c r="F15" s="5">
        <f t="shared" si="2"/>
        <v>443.4348871680001</v>
      </c>
      <c r="G15" s="5">
        <f t="shared" si="2"/>
        <v>461.17228265472011</v>
      </c>
      <c r="H15" s="5">
        <f t="shared" si="2"/>
        <v>479.61917396090894</v>
      </c>
      <c r="I15" s="23"/>
      <c r="J15" s="23"/>
      <c r="K15" s="23"/>
      <c r="L15" s="23"/>
      <c r="M15" s="23"/>
      <c r="N15" s="23"/>
      <c r="O15" s="23">
        <v>1</v>
      </c>
      <c r="P15" s="23"/>
      <c r="Q15" s="23"/>
      <c r="R15" s="23"/>
      <c r="S15" s="23"/>
      <c r="T15" s="23"/>
      <c r="U15" s="22">
        <f>B15*(I15+J15+K15+L15+M15+N15+O15)</f>
        <v>379.05</v>
      </c>
      <c r="V15" s="22"/>
      <c r="W15" s="18"/>
      <c r="X15" s="18"/>
      <c r="Y15" s="18"/>
      <c r="Z15" s="18"/>
      <c r="AA15" s="18"/>
      <c r="AB15" s="18"/>
      <c r="AC15" s="6">
        <f>E15</f>
        <v>426.37969920000006</v>
      </c>
      <c r="AD15" s="18"/>
      <c r="AE15" s="18"/>
      <c r="AF15" s="18"/>
      <c r="AG15" s="18"/>
      <c r="AH15" s="18"/>
      <c r="AI15" s="8">
        <f>SUM(AC15)</f>
        <v>426.37969920000006</v>
      </c>
    </row>
    <row r="16" spans="1:35">
      <c r="A16" s="22" t="s">
        <v>74</v>
      </c>
      <c r="B16" s="22">
        <v>379.05</v>
      </c>
      <c r="C16" s="5">
        <f t="shared" si="2"/>
        <v>394.21200000000005</v>
      </c>
      <c r="D16" s="5">
        <f t="shared" si="2"/>
        <v>409.98048000000006</v>
      </c>
      <c r="E16" s="5">
        <f t="shared" si="2"/>
        <v>426.37969920000006</v>
      </c>
      <c r="F16" s="5">
        <f t="shared" si="2"/>
        <v>443.4348871680001</v>
      </c>
      <c r="G16" s="5">
        <f t="shared" si="2"/>
        <v>461.17228265472011</v>
      </c>
      <c r="H16" s="5">
        <f t="shared" si="2"/>
        <v>479.61917396090894</v>
      </c>
      <c r="I16" s="23"/>
      <c r="J16" s="23"/>
      <c r="K16" s="23"/>
      <c r="L16" s="23"/>
      <c r="M16" s="23"/>
      <c r="N16" s="23"/>
      <c r="O16" s="23"/>
      <c r="P16" s="23">
        <v>1</v>
      </c>
      <c r="Q16" s="23"/>
      <c r="R16" s="23"/>
      <c r="S16" s="23"/>
      <c r="T16" s="23"/>
      <c r="U16" s="22">
        <f t="shared" ref="U16:U21" si="3">B16*(I16+J16+K16+L16+M16+N16+O16+P16+Q16+R16+S16+T16)</f>
        <v>379.05</v>
      </c>
      <c r="V16" s="22"/>
      <c r="W16" s="18"/>
      <c r="X16" s="18"/>
      <c r="Y16" s="18"/>
      <c r="Z16" s="18"/>
      <c r="AA16" s="18"/>
      <c r="AB16" s="18"/>
      <c r="AC16" s="18"/>
      <c r="AD16" s="6">
        <f>F16</f>
        <v>443.4348871680001</v>
      </c>
      <c r="AE16" s="18"/>
      <c r="AF16" s="18"/>
      <c r="AG16" s="18"/>
      <c r="AH16" s="18"/>
      <c r="AI16" s="8">
        <f>SUM(AD16)</f>
        <v>443.4348871680001</v>
      </c>
    </row>
    <row r="17" spans="1:35">
      <c r="A17" s="22" t="s">
        <v>75</v>
      </c>
      <c r="B17" s="22">
        <v>379.05</v>
      </c>
      <c r="C17" s="5">
        <f t="shared" si="2"/>
        <v>394.21200000000005</v>
      </c>
      <c r="D17" s="5">
        <f t="shared" si="2"/>
        <v>409.98048000000006</v>
      </c>
      <c r="E17" s="5">
        <f t="shared" si="2"/>
        <v>426.37969920000006</v>
      </c>
      <c r="F17" s="5">
        <f t="shared" si="2"/>
        <v>443.4348871680001</v>
      </c>
      <c r="G17" s="5">
        <f t="shared" si="2"/>
        <v>461.17228265472011</v>
      </c>
      <c r="H17" s="5">
        <f t="shared" si="2"/>
        <v>479.61917396090894</v>
      </c>
      <c r="I17" s="23"/>
      <c r="J17" s="23"/>
      <c r="K17" s="23"/>
      <c r="L17" s="23"/>
      <c r="M17" s="23"/>
      <c r="N17" s="23"/>
      <c r="O17" s="23"/>
      <c r="P17" s="23"/>
      <c r="Q17" s="23">
        <v>1</v>
      </c>
      <c r="R17" s="23"/>
      <c r="S17" s="23"/>
      <c r="T17" s="23"/>
      <c r="U17" s="22">
        <f t="shared" si="3"/>
        <v>379.05</v>
      </c>
      <c r="V17" s="22"/>
      <c r="W17" s="18"/>
      <c r="X17" s="18"/>
      <c r="Y17" s="18"/>
      <c r="Z17" s="18"/>
      <c r="AA17" s="18"/>
      <c r="AB17" s="18"/>
      <c r="AC17" s="18"/>
      <c r="AD17" s="18"/>
      <c r="AE17" s="6">
        <f>F17</f>
        <v>443.4348871680001</v>
      </c>
      <c r="AF17" s="18"/>
      <c r="AG17" s="18"/>
      <c r="AH17" s="18"/>
      <c r="AI17" s="8">
        <f>SUM(AE17)</f>
        <v>443.4348871680001</v>
      </c>
    </row>
    <row r="18" spans="1:35">
      <c r="A18" s="22" t="s">
        <v>76</v>
      </c>
      <c r="B18" s="22">
        <v>379.05</v>
      </c>
      <c r="C18" s="5">
        <f t="shared" si="2"/>
        <v>394.21200000000005</v>
      </c>
      <c r="D18" s="5">
        <f t="shared" si="2"/>
        <v>409.98048000000006</v>
      </c>
      <c r="E18" s="5">
        <f t="shared" si="2"/>
        <v>426.37969920000006</v>
      </c>
      <c r="F18" s="5">
        <f t="shared" si="2"/>
        <v>443.4348871680001</v>
      </c>
      <c r="G18" s="5">
        <f t="shared" si="2"/>
        <v>461.17228265472011</v>
      </c>
      <c r="H18" s="5">
        <f t="shared" si="2"/>
        <v>479.61917396090894</v>
      </c>
      <c r="I18" s="23"/>
      <c r="J18" s="23"/>
      <c r="K18" s="23"/>
      <c r="L18" s="23"/>
      <c r="M18" s="23"/>
      <c r="N18" s="23"/>
      <c r="O18" s="23"/>
      <c r="P18" s="23"/>
      <c r="Q18" s="23"/>
      <c r="R18" s="23">
        <v>1</v>
      </c>
      <c r="S18" s="23"/>
      <c r="T18" s="23"/>
      <c r="U18" s="22">
        <f t="shared" si="3"/>
        <v>379.05</v>
      </c>
      <c r="V18" s="22"/>
      <c r="W18" s="18"/>
      <c r="X18" s="18"/>
      <c r="Y18" s="18"/>
      <c r="Z18" s="18"/>
      <c r="AA18" s="18"/>
      <c r="AB18" s="18"/>
      <c r="AC18" s="18"/>
      <c r="AD18" s="18"/>
      <c r="AE18" s="18"/>
      <c r="AF18" s="6">
        <f>G18</f>
        <v>461.17228265472011</v>
      </c>
      <c r="AG18" s="18"/>
      <c r="AH18" s="18"/>
      <c r="AI18" s="8">
        <f>SUM(AF18)</f>
        <v>461.17228265472011</v>
      </c>
    </row>
    <row r="19" spans="1:35">
      <c r="A19" s="22" t="s">
        <v>77</v>
      </c>
      <c r="B19" s="22">
        <v>379.05</v>
      </c>
      <c r="C19" s="5">
        <f t="shared" si="2"/>
        <v>394.21200000000005</v>
      </c>
      <c r="D19" s="5">
        <f t="shared" si="2"/>
        <v>409.98048000000006</v>
      </c>
      <c r="E19" s="5">
        <f t="shared" si="2"/>
        <v>426.37969920000006</v>
      </c>
      <c r="F19" s="5">
        <f t="shared" si="2"/>
        <v>443.4348871680001</v>
      </c>
      <c r="G19" s="5">
        <f t="shared" si="2"/>
        <v>461.17228265472011</v>
      </c>
      <c r="H19" s="5">
        <f t="shared" si="2"/>
        <v>479.61917396090894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>
        <v>1</v>
      </c>
      <c r="T19" s="23"/>
      <c r="U19" s="22">
        <f t="shared" si="3"/>
        <v>379.05</v>
      </c>
      <c r="V19" s="22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6">
        <f>G19</f>
        <v>461.17228265472011</v>
      </c>
      <c r="AH19" s="18"/>
      <c r="AI19" s="8">
        <f>SUM(AG19)</f>
        <v>461.17228265472011</v>
      </c>
    </row>
    <row r="20" spans="1:35">
      <c r="A20" s="22" t="s">
        <v>78</v>
      </c>
      <c r="B20" s="22">
        <v>379.05</v>
      </c>
      <c r="C20" s="5">
        <f t="shared" si="2"/>
        <v>394.21200000000005</v>
      </c>
      <c r="D20" s="5">
        <f t="shared" si="2"/>
        <v>409.98048000000006</v>
      </c>
      <c r="E20" s="5">
        <f t="shared" si="2"/>
        <v>426.37969920000006</v>
      </c>
      <c r="F20" s="5">
        <f t="shared" si="2"/>
        <v>443.4348871680001</v>
      </c>
      <c r="G20" s="5">
        <f t="shared" si="2"/>
        <v>461.17228265472011</v>
      </c>
      <c r="H20" s="5">
        <f t="shared" si="2"/>
        <v>479.61917396090894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>
        <v>1</v>
      </c>
      <c r="U20" s="22">
        <f t="shared" si="3"/>
        <v>379.05</v>
      </c>
      <c r="V20" s="22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6">
        <f>H20</f>
        <v>479.61917396090894</v>
      </c>
      <c r="AI20" s="8">
        <f>SUM(AH20)</f>
        <v>479.61917396090894</v>
      </c>
    </row>
    <row r="21" spans="1:35">
      <c r="A21" s="22" t="s">
        <v>18</v>
      </c>
      <c r="B21" s="5">
        <v>60</v>
      </c>
      <c r="C21" s="5">
        <f t="shared" si="2"/>
        <v>62.400000000000006</v>
      </c>
      <c r="D21" s="5">
        <f t="shared" si="2"/>
        <v>64.896000000000015</v>
      </c>
      <c r="E21" s="5">
        <f t="shared" si="2"/>
        <v>67.491840000000025</v>
      </c>
      <c r="F21" s="5">
        <f t="shared" si="2"/>
        <v>70.191513600000022</v>
      </c>
      <c r="G21" s="5">
        <f t="shared" si="2"/>
        <v>72.999174144000023</v>
      </c>
      <c r="H21" s="5">
        <f t="shared" si="2"/>
        <v>75.91914110976002</v>
      </c>
      <c r="I21" s="23"/>
      <c r="J21" s="23">
        <v>1</v>
      </c>
      <c r="K21" s="23"/>
      <c r="L21" s="23">
        <v>1</v>
      </c>
      <c r="M21" s="23"/>
      <c r="N21" s="23">
        <v>1</v>
      </c>
      <c r="O21" s="23">
        <v>0</v>
      </c>
      <c r="P21" s="23">
        <v>1</v>
      </c>
      <c r="Q21" s="23">
        <v>0</v>
      </c>
      <c r="R21" s="23">
        <v>1</v>
      </c>
      <c r="S21" s="23">
        <v>0</v>
      </c>
      <c r="T21" s="23">
        <v>1</v>
      </c>
      <c r="U21" s="22">
        <f t="shared" si="3"/>
        <v>360</v>
      </c>
      <c r="V21" s="22"/>
      <c r="W21" s="6"/>
      <c r="X21" s="6">
        <f>C21</f>
        <v>62.400000000000006</v>
      </c>
      <c r="Y21" s="18"/>
      <c r="Z21" s="6">
        <f>D21</f>
        <v>64.896000000000015</v>
      </c>
      <c r="AA21" s="18"/>
      <c r="AB21" s="6">
        <f>E21</f>
        <v>67.491840000000025</v>
      </c>
      <c r="AC21" s="18"/>
      <c r="AD21" s="6">
        <f>F21</f>
        <v>70.191513600000022</v>
      </c>
      <c r="AE21" s="18"/>
      <c r="AF21" s="6">
        <f>G21</f>
        <v>72.999174144000023</v>
      </c>
      <c r="AG21" s="6">
        <f>G21</f>
        <v>72.999174144000023</v>
      </c>
      <c r="AH21" s="6">
        <f>H21</f>
        <v>75.91914110976002</v>
      </c>
      <c r="AI21" s="8">
        <f>SUM(AH21,AF21,AD21,AB21,Z21,X21)</f>
        <v>413.89766885376014</v>
      </c>
    </row>
    <row r="22" spans="1:35">
      <c r="A22" s="22" t="s">
        <v>19</v>
      </c>
      <c r="B22" s="5">
        <v>5.5</v>
      </c>
      <c r="C22" s="5">
        <f t="shared" si="2"/>
        <v>5.7200000000000006</v>
      </c>
      <c r="D22" s="5">
        <f t="shared" si="2"/>
        <v>5.9488000000000012</v>
      </c>
      <c r="E22" s="5">
        <f t="shared" si="2"/>
        <v>6.1867520000000011</v>
      </c>
      <c r="F22" s="5">
        <f t="shared" si="2"/>
        <v>6.4342220800000014</v>
      </c>
      <c r="G22" s="5">
        <f t="shared" si="2"/>
        <v>6.6915909632000012</v>
      </c>
      <c r="H22" s="5">
        <f t="shared" si="2"/>
        <v>6.9592546017280013</v>
      </c>
      <c r="I22" s="23">
        <v>1</v>
      </c>
      <c r="J22" s="23">
        <v>1</v>
      </c>
      <c r="K22" s="23">
        <v>1</v>
      </c>
      <c r="L22" s="23">
        <v>1</v>
      </c>
      <c r="M22" s="23">
        <v>1</v>
      </c>
      <c r="N22" s="23">
        <v>1</v>
      </c>
      <c r="O22" s="23">
        <v>1</v>
      </c>
      <c r="P22" s="23">
        <v>1</v>
      </c>
      <c r="Q22" s="23">
        <v>1</v>
      </c>
      <c r="R22" s="23">
        <v>1</v>
      </c>
      <c r="S22" s="23">
        <v>1</v>
      </c>
      <c r="T22" s="23">
        <v>1</v>
      </c>
      <c r="U22" s="22">
        <f t="shared" ref="U22:U26" si="4">B22*(I22+J22+K22+L22+M22+N22+O22+P22+Q22+R22+S22+T22)</f>
        <v>66</v>
      </c>
      <c r="V22" s="22"/>
      <c r="W22" s="6">
        <f>B22</f>
        <v>5.5</v>
      </c>
      <c r="X22" s="6">
        <f>C22</f>
        <v>5.7200000000000006</v>
      </c>
      <c r="Y22" s="6">
        <f>C22</f>
        <v>5.7200000000000006</v>
      </c>
      <c r="Z22" s="6">
        <f>D22</f>
        <v>5.9488000000000012</v>
      </c>
      <c r="AA22" s="6">
        <f>D22</f>
        <v>5.9488000000000012</v>
      </c>
      <c r="AB22" s="6">
        <f>E22</f>
        <v>6.1867520000000011</v>
      </c>
      <c r="AC22" s="6">
        <f>E22</f>
        <v>6.1867520000000011</v>
      </c>
      <c r="AD22" s="6">
        <f>F22</f>
        <v>6.4342220800000014</v>
      </c>
      <c r="AE22" s="6">
        <f>F22</f>
        <v>6.4342220800000014</v>
      </c>
      <c r="AF22" s="6">
        <f>G22</f>
        <v>6.6915909632000012</v>
      </c>
      <c r="AG22" s="6">
        <f>G22</f>
        <v>6.6915909632000012</v>
      </c>
      <c r="AH22" s="6">
        <f>H22</f>
        <v>6.9592546017280013</v>
      </c>
      <c r="AI22" s="8">
        <f>SUM(W22:AH22)</f>
        <v>74.421984688128006</v>
      </c>
    </row>
    <row r="23" spans="1:35">
      <c r="A23" s="22" t="s">
        <v>222</v>
      </c>
      <c r="B23" s="22">
        <v>200.33</v>
      </c>
      <c r="C23" s="5">
        <f t="shared" si="2"/>
        <v>208.34320000000002</v>
      </c>
      <c r="D23" s="5">
        <f t="shared" si="2"/>
        <v>216.67692800000003</v>
      </c>
      <c r="E23" s="5">
        <f t="shared" si="2"/>
        <v>225.34400512000005</v>
      </c>
      <c r="F23" s="5">
        <f t="shared" si="2"/>
        <v>234.35776532480006</v>
      </c>
      <c r="G23" s="5">
        <f t="shared" si="2"/>
        <v>243.73207593779208</v>
      </c>
      <c r="H23" s="5">
        <f t="shared" si="2"/>
        <v>253.48135897530378</v>
      </c>
      <c r="I23" s="23">
        <v>1</v>
      </c>
      <c r="J23" s="23">
        <v>1</v>
      </c>
      <c r="K23" s="23">
        <v>1</v>
      </c>
      <c r="L23" s="23">
        <v>1</v>
      </c>
      <c r="M23" s="23">
        <v>1</v>
      </c>
      <c r="N23" s="23">
        <v>1</v>
      </c>
      <c r="O23" s="23">
        <v>1</v>
      </c>
      <c r="P23" s="23">
        <v>1</v>
      </c>
      <c r="Q23" s="23">
        <v>1</v>
      </c>
      <c r="R23" s="23">
        <v>1</v>
      </c>
      <c r="S23" s="23">
        <v>1</v>
      </c>
      <c r="T23" s="23">
        <v>1</v>
      </c>
      <c r="U23" s="22">
        <f t="shared" si="4"/>
        <v>2403.96</v>
      </c>
      <c r="V23" s="5"/>
      <c r="W23" s="6">
        <f t="shared" ref="W23:X26" si="5">B23</f>
        <v>200.33</v>
      </c>
      <c r="X23" s="6">
        <f t="shared" si="5"/>
        <v>208.34320000000002</v>
      </c>
      <c r="Y23" s="6">
        <f t="shared" ref="Y23:Y25" si="6">D23</f>
        <v>216.67692800000003</v>
      </c>
      <c r="Z23" s="6">
        <f t="shared" ref="Z23:Z25" si="7">E23</f>
        <v>225.34400512000005</v>
      </c>
      <c r="AA23" s="6">
        <f t="shared" ref="AA23:AA25" si="8">F23</f>
        <v>234.35776532480006</v>
      </c>
      <c r="AB23" s="6">
        <f t="shared" ref="AB23:AB25" si="9">G23</f>
        <v>243.73207593779208</v>
      </c>
      <c r="AC23" s="6">
        <f t="shared" ref="AC23:AC25" si="10">H23</f>
        <v>253.48135897530378</v>
      </c>
      <c r="AD23" s="6">
        <f t="shared" ref="AD23:AD25" si="11">F23</f>
        <v>234.35776532480006</v>
      </c>
      <c r="AE23" s="6">
        <f t="shared" ref="AE23:AE25" si="12">F23</f>
        <v>234.35776532480006</v>
      </c>
      <c r="AF23" s="6">
        <f t="shared" ref="AF23:AF26" si="13">G23</f>
        <v>243.73207593779208</v>
      </c>
      <c r="AG23" s="6">
        <f t="shared" ref="AG23:AG25" si="14">G23</f>
        <v>243.73207593779208</v>
      </c>
      <c r="AH23" s="6">
        <f t="shared" ref="AH23:AH26" si="15">H23</f>
        <v>253.48135897530378</v>
      </c>
      <c r="AI23" s="8">
        <f t="shared" ref="AI23:AI26" si="16">SUM(W23:AH23)</f>
        <v>2791.9263748583844</v>
      </c>
    </row>
    <row r="24" spans="1:35">
      <c r="A24" s="22" t="s">
        <v>223</v>
      </c>
      <c r="B24" s="22">
        <v>92.8</v>
      </c>
      <c r="C24" s="5">
        <f t="shared" si="2"/>
        <v>96.512</v>
      </c>
      <c r="D24" s="5">
        <f t="shared" si="2"/>
        <v>100.37248000000001</v>
      </c>
      <c r="E24" s="5">
        <f t="shared" si="2"/>
        <v>104.38737920000001</v>
      </c>
      <c r="F24" s="5">
        <f t="shared" si="2"/>
        <v>108.56287436800001</v>
      </c>
      <c r="G24" s="5">
        <f t="shared" si="2"/>
        <v>112.90538934272001</v>
      </c>
      <c r="H24" s="5">
        <f t="shared" si="2"/>
        <v>117.42160491642882</v>
      </c>
      <c r="I24" s="23">
        <v>1</v>
      </c>
      <c r="J24" s="23">
        <v>1</v>
      </c>
      <c r="K24" s="23">
        <v>1</v>
      </c>
      <c r="L24" s="23">
        <v>1</v>
      </c>
      <c r="M24" s="23">
        <v>1</v>
      </c>
      <c r="N24" s="23">
        <v>1</v>
      </c>
      <c r="O24" s="23">
        <v>1</v>
      </c>
      <c r="P24" s="23">
        <v>1</v>
      </c>
      <c r="Q24" s="23">
        <v>1</v>
      </c>
      <c r="R24" s="23">
        <v>1</v>
      </c>
      <c r="S24" s="23">
        <v>1</v>
      </c>
      <c r="T24" s="23">
        <v>1</v>
      </c>
      <c r="U24" s="22">
        <f t="shared" si="4"/>
        <v>1113.5999999999999</v>
      </c>
      <c r="V24" s="22"/>
      <c r="W24" s="6">
        <f t="shared" si="5"/>
        <v>92.8</v>
      </c>
      <c r="X24" s="6">
        <f t="shared" si="5"/>
        <v>96.512</v>
      </c>
      <c r="Y24" s="6">
        <f t="shared" si="6"/>
        <v>100.37248000000001</v>
      </c>
      <c r="Z24" s="6">
        <f t="shared" si="7"/>
        <v>104.38737920000001</v>
      </c>
      <c r="AA24" s="6">
        <f t="shared" si="8"/>
        <v>108.56287436800001</v>
      </c>
      <c r="AB24" s="6">
        <f t="shared" si="9"/>
        <v>112.90538934272001</v>
      </c>
      <c r="AC24" s="6">
        <f t="shared" si="10"/>
        <v>117.42160491642882</v>
      </c>
      <c r="AD24" s="6">
        <f t="shared" si="11"/>
        <v>108.56287436800001</v>
      </c>
      <c r="AE24" s="6">
        <f t="shared" si="12"/>
        <v>108.56287436800001</v>
      </c>
      <c r="AF24" s="6">
        <f t="shared" si="13"/>
        <v>112.90538934272001</v>
      </c>
      <c r="AG24" s="6">
        <f t="shared" si="14"/>
        <v>112.90538934272001</v>
      </c>
      <c r="AH24" s="6">
        <f t="shared" si="15"/>
        <v>117.42160491642882</v>
      </c>
      <c r="AI24" s="8">
        <f t="shared" si="16"/>
        <v>1293.3198601650179</v>
      </c>
    </row>
    <row r="25" spans="1:35">
      <c r="A25" s="22" t="s">
        <v>224</v>
      </c>
      <c r="B25" s="22">
        <v>92.8</v>
      </c>
      <c r="C25" s="5">
        <f t="shared" ref="C25:H26" si="17">B25*$F$29</f>
        <v>96.512</v>
      </c>
      <c r="D25" s="5">
        <f t="shared" si="17"/>
        <v>100.37248000000001</v>
      </c>
      <c r="E25" s="5">
        <f t="shared" si="17"/>
        <v>104.38737920000001</v>
      </c>
      <c r="F25" s="5">
        <f t="shared" si="17"/>
        <v>108.56287436800001</v>
      </c>
      <c r="G25" s="5">
        <f t="shared" si="17"/>
        <v>112.90538934272001</v>
      </c>
      <c r="H25" s="5">
        <f t="shared" si="17"/>
        <v>117.42160491642882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3">
        <v>1</v>
      </c>
      <c r="P25" s="23">
        <v>1</v>
      </c>
      <c r="Q25" s="23">
        <v>1</v>
      </c>
      <c r="R25" s="23">
        <v>1</v>
      </c>
      <c r="S25" s="23">
        <v>1</v>
      </c>
      <c r="T25" s="23">
        <v>1</v>
      </c>
      <c r="U25" s="22">
        <f t="shared" si="4"/>
        <v>1113.5999999999999</v>
      </c>
      <c r="V25" s="22"/>
      <c r="W25" s="6">
        <f t="shared" si="5"/>
        <v>92.8</v>
      </c>
      <c r="X25" s="6">
        <f t="shared" si="5"/>
        <v>96.512</v>
      </c>
      <c r="Y25" s="6">
        <f t="shared" si="6"/>
        <v>100.37248000000001</v>
      </c>
      <c r="Z25" s="6">
        <f t="shared" si="7"/>
        <v>104.38737920000001</v>
      </c>
      <c r="AA25" s="6">
        <f t="shared" si="8"/>
        <v>108.56287436800001</v>
      </c>
      <c r="AB25" s="6">
        <f t="shared" si="9"/>
        <v>112.90538934272001</v>
      </c>
      <c r="AC25" s="6">
        <f t="shared" si="10"/>
        <v>117.42160491642882</v>
      </c>
      <c r="AD25" s="6">
        <f t="shared" si="11"/>
        <v>108.56287436800001</v>
      </c>
      <c r="AE25" s="6">
        <f t="shared" si="12"/>
        <v>108.56287436800001</v>
      </c>
      <c r="AF25" s="6">
        <f t="shared" si="13"/>
        <v>112.90538934272001</v>
      </c>
      <c r="AG25" s="6">
        <f t="shared" si="14"/>
        <v>112.90538934272001</v>
      </c>
      <c r="AH25" s="6">
        <f t="shared" si="15"/>
        <v>117.42160491642882</v>
      </c>
      <c r="AI25" s="8">
        <f t="shared" si="16"/>
        <v>1293.3198601650179</v>
      </c>
    </row>
    <row r="26" spans="1:35">
      <c r="A26" s="22" t="s">
        <v>227</v>
      </c>
      <c r="B26">
        <v>150</v>
      </c>
      <c r="C26" s="5">
        <f t="shared" si="17"/>
        <v>156</v>
      </c>
      <c r="D26" s="5">
        <f t="shared" si="17"/>
        <v>162.24</v>
      </c>
      <c r="E26" s="5">
        <f t="shared" si="17"/>
        <v>168.7296</v>
      </c>
      <c r="F26" s="5">
        <f t="shared" si="17"/>
        <v>175.47878400000002</v>
      </c>
      <c r="G26" s="5">
        <f t="shared" si="17"/>
        <v>182.49793536000001</v>
      </c>
      <c r="H26" s="5">
        <f t="shared" si="17"/>
        <v>189.79785277440001</v>
      </c>
      <c r="I26" s="23">
        <v>1</v>
      </c>
      <c r="J26" s="23">
        <v>0</v>
      </c>
      <c r="K26" s="23">
        <v>1</v>
      </c>
      <c r="L26" s="23">
        <v>0</v>
      </c>
      <c r="M26" s="23">
        <v>1</v>
      </c>
      <c r="N26" s="23">
        <v>0</v>
      </c>
      <c r="O26" s="23">
        <v>1</v>
      </c>
      <c r="P26" s="23">
        <v>0</v>
      </c>
      <c r="Q26" s="23">
        <v>1</v>
      </c>
      <c r="R26" s="23">
        <v>0</v>
      </c>
      <c r="S26" s="23">
        <v>1</v>
      </c>
      <c r="T26" s="23">
        <v>0</v>
      </c>
      <c r="U26" s="22">
        <f t="shared" si="4"/>
        <v>900</v>
      </c>
      <c r="W26" s="6">
        <v>0</v>
      </c>
      <c r="X26" s="6">
        <f t="shared" si="5"/>
        <v>156</v>
      </c>
      <c r="Y26" s="6">
        <v>0</v>
      </c>
      <c r="Z26" s="6">
        <f>D26</f>
        <v>162.24</v>
      </c>
      <c r="AA26" s="6">
        <v>0</v>
      </c>
      <c r="AB26" s="6">
        <f>E26</f>
        <v>168.7296</v>
      </c>
      <c r="AC26" s="6">
        <v>0</v>
      </c>
      <c r="AD26" s="6">
        <f>F26</f>
        <v>175.47878400000002</v>
      </c>
      <c r="AE26" s="6">
        <f t="shared" ref="AE26" si="18">J26</f>
        <v>0</v>
      </c>
      <c r="AF26" s="6">
        <f t="shared" si="13"/>
        <v>182.49793536000001</v>
      </c>
      <c r="AG26" s="6">
        <v>0</v>
      </c>
      <c r="AH26" s="6">
        <f t="shared" si="15"/>
        <v>189.79785277440001</v>
      </c>
      <c r="AI26" s="8">
        <f t="shared" si="16"/>
        <v>1034.7441721344001</v>
      </c>
    </row>
    <row r="27" spans="1:35">
      <c r="AI27" s="5">
        <f>SUM(AI5:AI26)</f>
        <v>17747.183908583265</v>
      </c>
    </row>
    <row r="28" spans="1:35" ht="15.75" thickBot="1">
      <c r="C28" s="22"/>
      <c r="D28" s="53" t="s">
        <v>225</v>
      </c>
      <c r="E28" s="22"/>
      <c r="O28" s="1">
        <f>SUM(U5:U22)</f>
        <v>10139.699999999999</v>
      </c>
      <c r="P28" s="22"/>
      <c r="Q28" s="22">
        <f>O28/6</f>
        <v>1689.9499999999998</v>
      </c>
      <c r="R28" s="22"/>
      <c r="S28" s="22"/>
      <c r="T28" s="22"/>
      <c r="U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34">
        <f>AI27/12</f>
        <v>1478.9319923819387</v>
      </c>
    </row>
    <row r="29" spans="1:35" ht="16.5" thickBot="1">
      <c r="A29" s="56" t="s">
        <v>226</v>
      </c>
      <c r="C29" s="14"/>
      <c r="D29" s="12">
        <v>4</v>
      </c>
      <c r="F29" s="55">
        <f>D29/100+1</f>
        <v>1.04</v>
      </c>
      <c r="W29" s="9">
        <f>SUM(W5,W9,W22,W23,W24,W25,W26)</f>
        <v>890.88</v>
      </c>
      <c r="X29" s="9">
        <f>SUM(X5:X6,X8,X10,X21:X22,X24,X23,X25,X26)</f>
        <v>1627.6832000000002</v>
      </c>
      <c r="Y29" s="9">
        <f>SUM(Y5,Y11,Y22,Y23,Y24,Y25)</f>
        <v>942.56988800000022</v>
      </c>
      <c r="Z29" s="9">
        <f>SUM(Z5:Z8,Z12,Z21:Z22,Z23,Z24,Z25,Z26)</f>
        <v>1981.7261235199999</v>
      </c>
      <c r="AA29" s="9">
        <f>SUM(AA5,AA13,AA22,AA23,AA24,AA25,AA26)</f>
        <v>997.63743406080027</v>
      </c>
      <c r="AB29" s="9">
        <f>SUM(AB5:AB6,AB8,AB14,AB21:AB22,AB23,AB24,AB25,AB26)</f>
        <v>1795.9262402232321</v>
      </c>
      <c r="AC29" s="9">
        <f>SUM(AC5,AC15,AC22,AC23,AC24,AC25,AC26)</f>
        <v>1056.3246456081615</v>
      </c>
      <c r="AD29" s="9">
        <f>SUM(AD5:AD8,AD16,AD21:AD22,AD23:AD25,AD26)</f>
        <v>2125.3756346368</v>
      </c>
      <c r="AE29" s="9">
        <f>SUM(AE5,AE17,AE22,AE24:AE25,,AE23,AE26)</f>
        <v>1042.2035939328002</v>
      </c>
      <c r="AF29" s="9">
        <f>SUM(AF5:AF6,AF8,AF18,AF21:AF22,AF23:AF25,AF26)</f>
        <v>1904.1591244881922</v>
      </c>
      <c r="AG29" s="9">
        <f>SUM(AG5,AG19,AG22,AG23:AG25,AG26)</f>
        <v>1083.8917376901122</v>
      </c>
      <c r="AH29" s="9">
        <f>SUM(AH5:AH8,AH20:AH22,AH23:AH25,AH26)</f>
        <v>2298.8062864231629</v>
      </c>
      <c r="AI29" s="5">
        <f>SUM(W29:AH29)</f>
        <v>17747.183908583262</v>
      </c>
    </row>
  </sheetData>
  <hyperlinks>
    <hyperlink ref="A8" r:id="rId1" display="https://sfacs-industrie.com/gestion/product/card.php?id=1222181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G21" sqref="G21"/>
    </sheetView>
  </sheetViews>
  <sheetFormatPr baseColWidth="10" defaultRowHeight="15"/>
  <cols>
    <col min="1" max="1" width="32.85546875" customWidth="1"/>
    <col min="2" max="2" width="16.7109375" style="22" customWidth="1"/>
    <col min="3" max="3" width="14" style="22" customWidth="1"/>
    <col min="4" max="4" width="9" style="22" bestFit="1" customWidth="1"/>
    <col min="5" max="5" width="10.28515625" bestFit="1" customWidth="1"/>
    <col min="6" max="6" width="13.140625" customWidth="1"/>
    <col min="7" max="7" width="12.7109375" customWidth="1"/>
    <col min="8" max="8" width="10.140625" customWidth="1"/>
  </cols>
  <sheetData>
    <row r="1" spans="1:16" s="22" customFormat="1" ht="38.25">
      <c r="A1" s="83"/>
      <c r="B1" s="83"/>
      <c r="C1" s="88" t="s">
        <v>281</v>
      </c>
      <c r="D1" s="89" t="s">
        <v>279</v>
      </c>
      <c r="E1" s="90" t="s">
        <v>282</v>
      </c>
      <c r="F1" s="105" t="s">
        <v>274</v>
      </c>
      <c r="G1" s="92" t="s">
        <v>275</v>
      </c>
      <c r="H1" s="91"/>
      <c r="I1" s="92" t="s">
        <v>277</v>
      </c>
      <c r="J1" s="83"/>
    </row>
    <row r="2" spans="1:16" s="22" customFormat="1">
      <c r="A2" s="106" t="s">
        <v>288</v>
      </c>
      <c r="B2" s="107" t="s">
        <v>295</v>
      </c>
      <c r="C2" s="83"/>
      <c r="D2" s="108"/>
      <c r="E2" s="108"/>
      <c r="F2" s="83"/>
      <c r="G2" s="83"/>
      <c r="H2" s="83"/>
      <c r="I2" s="91"/>
      <c r="J2" s="91"/>
    </row>
    <row r="3" spans="1:16" ht="16.5" customHeight="1">
      <c r="A3" s="106" t="s">
        <v>284</v>
      </c>
      <c r="B3" s="107" t="s">
        <v>290</v>
      </c>
      <c r="C3" s="83"/>
      <c r="D3" s="83"/>
      <c r="E3" s="83"/>
      <c r="F3" s="83"/>
      <c r="G3" s="83"/>
      <c r="H3" s="83"/>
      <c r="I3" s="83"/>
      <c r="J3" s="91"/>
    </row>
    <row r="4" spans="1:16">
      <c r="A4" s="106" t="s">
        <v>283</v>
      </c>
      <c r="B4" s="107" t="s">
        <v>296</v>
      </c>
      <c r="C4" s="93"/>
      <c r="D4" s="93"/>
      <c r="E4" s="93"/>
      <c r="F4" s="93"/>
      <c r="G4" s="91"/>
      <c r="H4" s="91"/>
      <c r="I4" s="91"/>
      <c r="J4" s="91"/>
    </row>
    <row r="5" spans="1:16">
      <c r="A5" s="106" t="s">
        <v>285</v>
      </c>
      <c r="B5" s="107">
        <v>2000</v>
      </c>
      <c r="C5" s="93"/>
      <c r="D5" s="93"/>
      <c r="E5" s="93"/>
      <c r="F5" s="93"/>
      <c r="G5" s="91"/>
      <c r="H5" s="91"/>
      <c r="I5" s="91"/>
      <c r="J5" s="91"/>
    </row>
    <row r="6" spans="1:16">
      <c r="A6" s="106" t="s">
        <v>286</v>
      </c>
      <c r="B6" s="107">
        <v>5</v>
      </c>
      <c r="C6" s="93"/>
      <c r="D6" s="93"/>
      <c r="E6" s="93"/>
      <c r="F6" s="91"/>
      <c r="G6" s="91"/>
      <c r="H6" s="91"/>
      <c r="I6" s="91"/>
      <c r="J6" s="91"/>
    </row>
    <row r="7" spans="1:16">
      <c r="A7" s="106" t="s">
        <v>287</v>
      </c>
      <c r="B7" s="107">
        <v>5</v>
      </c>
      <c r="C7" s="83"/>
      <c r="D7" s="83"/>
      <c r="E7" s="83"/>
      <c r="F7" s="83"/>
      <c r="G7" s="83"/>
      <c r="H7" s="83"/>
      <c r="I7" s="83"/>
      <c r="J7" s="91"/>
    </row>
    <row r="8" spans="1:16" s="22" customFormat="1">
      <c r="A8" s="104" t="s">
        <v>289</v>
      </c>
      <c r="B8" s="98">
        <v>0.04</v>
      </c>
      <c r="C8" s="99">
        <f>B8</f>
        <v>0.04</v>
      </c>
      <c r="D8" s="83"/>
      <c r="E8" s="83"/>
      <c r="F8" s="83"/>
      <c r="G8" s="83"/>
      <c r="H8" s="83"/>
      <c r="I8" s="83"/>
      <c r="J8" s="91"/>
    </row>
    <row r="9" spans="1:16" ht="15" customHeight="1">
      <c r="A9" s="100"/>
      <c r="B9" s="91"/>
      <c r="C9" s="83"/>
      <c r="D9" s="83"/>
      <c r="E9" s="83"/>
      <c r="F9" s="83"/>
      <c r="G9" s="83"/>
      <c r="H9" s="83"/>
      <c r="I9" s="83"/>
      <c r="J9" s="91"/>
      <c r="K9" s="22"/>
      <c r="L9" s="22"/>
      <c r="M9" s="22"/>
      <c r="N9" s="22"/>
      <c r="O9" s="22"/>
    </row>
    <row r="10" spans="1:16" ht="15" customHeight="1">
      <c r="A10" s="100">
        <v>10277</v>
      </c>
      <c r="B10" s="91"/>
      <c r="C10" s="109">
        <v>19.600000000000001</v>
      </c>
      <c r="D10" s="107">
        <v>1.5</v>
      </c>
      <c r="E10" s="110">
        <f>C10*D10</f>
        <v>29.400000000000002</v>
      </c>
      <c r="F10" s="97">
        <v>1</v>
      </c>
      <c r="G10" s="91"/>
      <c r="H10" s="91"/>
      <c r="I10" s="96">
        <f t="shared" ref="I10:I20" si="0">E10*F10</f>
        <v>29.400000000000002</v>
      </c>
      <c r="J10" s="91"/>
      <c r="K10" s="22"/>
      <c r="L10" s="22"/>
      <c r="M10" s="22"/>
      <c r="N10" s="22"/>
      <c r="O10" s="22"/>
      <c r="P10" s="22"/>
    </row>
    <row r="11" spans="1:16" ht="15" customHeight="1">
      <c r="A11" s="100">
        <v>10278</v>
      </c>
      <c r="B11" s="91"/>
      <c r="C11" s="109">
        <v>8.4</v>
      </c>
      <c r="D11" s="107">
        <v>1.5</v>
      </c>
      <c r="E11" s="110">
        <f t="shared" ref="E11:E20" si="1">C11*D11</f>
        <v>12.600000000000001</v>
      </c>
      <c r="F11" s="97">
        <v>1</v>
      </c>
      <c r="G11" s="91"/>
      <c r="H11" s="91"/>
      <c r="I11" s="96">
        <f t="shared" si="0"/>
        <v>12.600000000000001</v>
      </c>
      <c r="J11" s="91"/>
      <c r="K11" s="22"/>
      <c r="L11" s="22"/>
      <c r="M11" s="22"/>
      <c r="N11" s="22"/>
      <c r="O11" s="22"/>
      <c r="P11" s="22"/>
    </row>
    <row r="12" spans="1:16" s="22" customFormat="1" ht="15" customHeight="1">
      <c r="A12" s="100" t="s">
        <v>294</v>
      </c>
      <c r="B12" s="91"/>
      <c r="C12" s="109">
        <v>78.75</v>
      </c>
      <c r="D12" s="107">
        <v>1.5</v>
      </c>
      <c r="E12" s="110">
        <f t="shared" si="1"/>
        <v>118.125</v>
      </c>
      <c r="F12" s="97">
        <v>1</v>
      </c>
      <c r="G12" s="91"/>
      <c r="H12" s="91"/>
      <c r="I12" s="96">
        <f t="shared" si="0"/>
        <v>118.125</v>
      </c>
      <c r="J12" s="91"/>
      <c r="L12" s="5"/>
    </row>
    <row r="13" spans="1:16" ht="15" customHeight="1">
      <c r="A13" s="100" t="s">
        <v>278</v>
      </c>
      <c r="B13" s="91" t="s">
        <v>291</v>
      </c>
      <c r="C13" s="109">
        <v>30</v>
      </c>
      <c r="D13" s="107">
        <v>1.5</v>
      </c>
      <c r="E13" s="110">
        <f t="shared" si="1"/>
        <v>45</v>
      </c>
      <c r="F13" s="97">
        <v>1</v>
      </c>
      <c r="G13" s="91"/>
      <c r="H13" s="91"/>
      <c r="I13" s="96">
        <f t="shared" si="0"/>
        <v>45</v>
      </c>
      <c r="J13" s="91"/>
      <c r="K13" s="22"/>
      <c r="L13" s="22"/>
      <c r="M13" s="22"/>
      <c r="N13" s="22"/>
      <c r="O13" s="22"/>
      <c r="P13" s="22"/>
    </row>
    <row r="14" spans="1:16" s="22" customFormat="1" ht="15" customHeight="1">
      <c r="A14" s="100" t="s">
        <v>292</v>
      </c>
      <c r="B14" s="91" t="s">
        <v>293</v>
      </c>
      <c r="C14" s="109">
        <v>27.3</v>
      </c>
      <c r="D14" s="107">
        <v>1.5</v>
      </c>
      <c r="E14" s="110">
        <f t="shared" si="1"/>
        <v>40.950000000000003</v>
      </c>
      <c r="F14" s="97">
        <v>1</v>
      </c>
      <c r="G14" s="91"/>
      <c r="H14" s="91"/>
      <c r="I14" s="96">
        <f t="shared" si="0"/>
        <v>40.950000000000003</v>
      </c>
      <c r="J14" s="91"/>
    </row>
    <row r="15" spans="1:16" ht="15" customHeight="1">
      <c r="A15" s="100" t="s">
        <v>276</v>
      </c>
      <c r="B15" s="91"/>
      <c r="C15" s="109">
        <v>310</v>
      </c>
      <c r="D15" s="107">
        <v>1.33</v>
      </c>
      <c r="E15" s="110">
        <f t="shared" si="1"/>
        <v>412.3</v>
      </c>
      <c r="F15" s="97">
        <v>1</v>
      </c>
      <c r="G15" s="91"/>
      <c r="H15" s="91"/>
      <c r="I15" s="96">
        <f t="shared" si="0"/>
        <v>412.3</v>
      </c>
      <c r="J15" s="91"/>
      <c r="K15" s="22"/>
      <c r="L15" s="22"/>
      <c r="M15" s="22"/>
      <c r="N15" s="22"/>
      <c r="O15" s="22"/>
      <c r="P15" s="22"/>
    </row>
    <row r="16" spans="1:16" ht="15" customHeight="1">
      <c r="A16" s="100" t="s">
        <v>297</v>
      </c>
      <c r="B16" s="91" t="s">
        <v>298</v>
      </c>
      <c r="C16" s="109">
        <v>32.5</v>
      </c>
      <c r="D16" s="107">
        <v>1.5</v>
      </c>
      <c r="E16" s="110">
        <f t="shared" si="1"/>
        <v>48.75</v>
      </c>
      <c r="F16" s="97">
        <v>1</v>
      </c>
      <c r="G16" s="91"/>
      <c r="H16" s="91"/>
      <c r="I16" s="96">
        <f t="shared" si="0"/>
        <v>48.75</v>
      </c>
      <c r="J16" s="91"/>
      <c r="K16" s="22"/>
      <c r="L16" s="22"/>
      <c r="M16" s="22"/>
      <c r="N16" s="22"/>
      <c r="O16" s="22"/>
      <c r="P16" s="22"/>
    </row>
    <row r="17" spans="1:16" ht="15" customHeight="1">
      <c r="A17" s="100" t="s">
        <v>251</v>
      </c>
      <c r="B17" s="91"/>
      <c r="C17" s="109">
        <v>30</v>
      </c>
      <c r="D17" s="107">
        <v>1.33</v>
      </c>
      <c r="E17" s="110">
        <f t="shared" si="1"/>
        <v>39.900000000000006</v>
      </c>
      <c r="F17" s="97">
        <v>1</v>
      </c>
      <c r="G17" s="91"/>
      <c r="H17" s="91"/>
      <c r="I17" s="96">
        <f t="shared" si="0"/>
        <v>39.900000000000006</v>
      </c>
      <c r="J17" s="91"/>
      <c r="K17" s="22"/>
      <c r="L17" s="22"/>
      <c r="M17" s="22"/>
      <c r="N17" s="22"/>
      <c r="O17" s="22"/>
      <c r="P17" s="22"/>
    </row>
    <row r="18" spans="1:16" ht="15" customHeight="1">
      <c r="A18" s="100" t="s">
        <v>299</v>
      </c>
      <c r="B18" s="91" t="s">
        <v>300</v>
      </c>
      <c r="C18" s="109">
        <v>53.32</v>
      </c>
      <c r="D18" s="107">
        <v>1.5</v>
      </c>
      <c r="E18" s="110">
        <f t="shared" si="1"/>
        <v>79.98</v>
      </c>
      <c r="F18" s="97">
        <v>1</v>
      </c>
      <c r="G18" s="91"/>
      <c r="H18" s="91"/>
      <c r="I18" s="96">
        <f t="shared" si="0"/>
        <v>79.98</v>
      </c>
      <c r="J18" s="91"/>
      <c r="K18" s="22"/>
      <c r="L18" s="22"/>
      <c r="M18" s="22"/>
      <c r="N18" s="22"/>
      <c r="O18" s="22"/>
      <c r="P18" s="22"/>
    </row>
    <row r="19" spans="1:16" ht="15" customHeight="1">
      <c r="A19" s="100" t="s">
        <v>19</v>
      </c>
      <c r="B19" s="91"/>
      <c r="C19" s="109">
        <v>8</v>
      </c>
      <c r="D19" s="107">
        <v>1.5</v>
      </c>
      <c r="E19" s="110">
        <f t="shared" si="1"/>
        <v>12</v>
      </c>
      <c r="F19" s="97">
        <v>1</v>
      </c>
      <c r="G19" s="91"/>
      <c r="H19" s="91"/>
      <c r="I19" s="96">
        <f t="shared" si="0"/>
        <v>12</v>
      </c>
      <c r="J19" s="91"/>
      <c r="P19" s="22"/>
    </row>
    <row r="20" spans="1:16" ht="15" customHeight="1">
      <c r="A20" s="100" t="s">
        <v>301</v>
      </c>
      <c r="B20" s="91">
        <v>17186</v>
      </c>
      <c r="C20" s="109">
        <v>125</v>
      </c>
      <c r="D20" s="107">
        <v>1.5</v>
      </c>
      <c r="E20" s="110">
        <f t="shared" si="1"/>
        <v>187.5</v>
      </c>
      <c r="F20" s="97">
        <v>0.2</v>
      </c>
      <c r="G20" s="91"/>
      <c r="H20" s="91"/>
      <c r="I20" s="91">
        <f t="shared" si="0"/>
        <v>37.5</v>
      </c>
      <c r="J20" s="91"/>
    </row>
    <row r="21" spans="1:16" ht="15" customHeight="1">
      <c r="A21" s="100"/>
      <c r="B21" s="91"/>
      <c r="C21" s="94"/>
      <c r="D21" s="111"/>
      <c r="E21" s="95"/>
      <c r="F21" s="93"/>
      <c r="G21" s="91"/>
      <c r="H21" s="96"/>
      <c r="I21" s="83"/>
      <c r="J21" s="96">
        <f>SUM(I10:I21)</f>
        <v>876.505</v>
      </c>
    </row>
    <row r="22" spans="1:16" ht="15" customHeight="1">
      <c r="A22" s="83"/>
      <c r="B22" s="83"/>
      <c r="C22" s="83"/>
      <c r="D22" s="83"/>
      <c r="E22" s="83"/>
      <c r="F22" s="83"/>
      <c r="G22" s="83"/>
      <c r="H22" s="83"/>
      <c r="I22" s="83"/>
      <c r="J22" s="91"/>
    </row>
    <row r="23" spans="1:16">
      <c r="A23" s="91"/>
      <c r="B23" s="91"/>
      <c r="C23" s="83"/>
      <c r="D23" s="83"/>
      <c r="E23" s="91"/>
      <c r="F23" s="83"/>
      <c r="G23" s="83"/>
      <c r="H23" s="83"/>
      <c r="I23" s="83"/>
      <c r="J23" s="83"/>
    </row>
    <row r="24" spans="1:16">
      <c r="A24" s="83"/>
      <c r="B24" s="83"/>
      <c r="C24" s="83"/>
      <c r="D24" s="83"/>
      <c r="E24" s="91"/>
      <c r="F24" s="91"/>
      <c r="G24" s="100">
        <v>2020</v>
      </c>
      <c r="H24" s="96">
        <f>J21</f>
        <v>876.505</v>
      </c>
      <c r="I24" s="96">
        <f>H24*B8</f>
        <v>35.060200000000002</v>
      </c>
      <c r="J24" s="91"/>
    </row>
    <row r="25" spans="1:16">
      <c r="A25" s="91" t="str">
        <f>"Augmentation en "&amp;B6&amp;" ans "</f>
        <v xml:space="preserve">Augmentation en 5 ans </v>
      </c>
      <c r="B25" s="102">
        <f>IF(B6=6,J29,IF(B6=5,J28,IF(B6=4,J27,IF(B6=3,J26,IF(B6=3,J25,IF(B6=2,J25))))))</f>
        <v>148.88187713280001</v>
      </c>
      <c r="C25" s="83"/>
      <c r="D25" s="101"/>
      <c r="E25" s="91"/>
      <c r="F25" s="100">
        <v>2</v>
      </c>
      <c r="G25" s="100">
        <v>2021</v>
      </c>
      <c r="H25" s="96">
        <f>H24+I24</f>
        <v>911.5652</v>
      </c>
      <c r="I25" s="96">
        <f>H25*B8</f>
        <v>36.462608000000003</v>
      </c>
      <c r="J25" s="96">
        <f>SUM(I24)</f>
        <v>35.060200000000002</v>
      </c>
      <c r="K25" s="5"/>
    </row>
    <row r="26" spans="1:16">
      <c r="A26" s="91"/>
      <c r="B26" s="100"/>
      <c r="C26" s="101"/>
      <c r="D26" s="101"/>
      <c r="E26" s="91"/>
      <c r="F26" s="100">
        <v>3</v>
      </c>
      <c r="G26" s="100">
        <v>2022</v>
      </c>
      <c r="H26" s="96">
        <f>H25+I25</f>
        <v>948.02780800000005</v>
      </c>
      <c r="I26" s="96">
        <f>H26*B8</f>
        <v>37.921112320000006</v>
      </c>
      <c r="J26" s="96">
        <f>SUM(I24:I25)</f>
        <v>71.522807999999998</v>
      </c>
    </row>
    <row r="27" spans="1:16">
      <c r="A27" s="91" t="s">
        <v>280</v>
      </c>
      <c r="B27" s="103">
        <f>(J21)+(B25/B6)</f>
        <v>906.28137542655998</v>
      </c>
      <c r="C27" s="91"/>
      <c r="D27" s="91"/>
      <c r="E27" s="91"/>
      <c r="F27" s="100">
        <v>4</v>
      </c>
      <c r="G27" s="100">
        <v>2023</v>
      </c>
      <c r="H27" s="96">
        <f>H26+I26</f>
        <v>985.94892032000007</v>
      </c>
      <c r="I27" s="96">
        <f>H27*B8</f>
        <v>39.437956812800003</v>
      </c>
      <c r="J27" s="96">
        <f>SUM(I24:I26)</f>
        <v>109.44392032</v>
      </c>
    </row>
    <row r="28" spans="1:16">
      <c r="A28" s="91"/>
      <c r="B28" s="91"/>
      <c r="C28" s="93"/>
      <c r="D28" s="91"/>
      <c r="E28" s="91"/>
      <c r="F28" s="100">
        <v>5</v>
      </c>
      <c r="G28" s="100">
        <v>2024</v>
      </c>
      <c r="H28" s="96">
        <f>H27+I27</f>
        <v>1025.3868771328</v>
      </c>
      <c r="I28" s="96">
        <f>H28*B8</f>
        <v>41.015475085311998</v>
      </c>
      <c r="J28" s="96">
        <f>SUM(I24:I27)</f>
        <v>148.88187713280001</v>
      </c>
    </row>
    <row r="29" spans="1:16">
      <c r="A29" s="91"/>
      <c r="B29" s="91"/>
      <c r="C29" s="91"/>
      <c r="D29" s="91"/>
      <c r="E29" s="91"/>
      <c r="F29" s="100">
        <v>6</v>
      </c>
      <c r="G29" s="100">
        <v>2025</v>
      </c>
      <c r="H29" s="96">
        <f>H28+I28</f>
        <v>1066.4023522181119</v>
      </c>
      <c r="I29" s="96"/>
      <c r="J29" s="96">
        <f>SUM(I24:I28)</f>
        <v>189.89735221811202</v>
      </c>
    </row>
    <row r="30" spans="1:16" s="22" customFormat="1">
      <c r="A30" s="91"/>
      <c r="B30" s="91"/>
      <c r="C30" s="91"/>
      <c r="D30" s="91"/>
      <c r="E30" s="91"/>
      <c r="F30" s="112" t="str">
        <f>"Somme d'augmentation sur "&amp;B6&amp;" ans :"</f>
        <v>Somme d'augmentation sur 5 ans :</v>
      </c>
      <c r="G30" s="112"/>
      <c r="H30" s="113"/>
      <c r="I30" s="114">
        <f>IF(B6=6,J29,IF(B6=5,J28,IF(B6=4,J27,IF(B6=3,J26,IF(B6=3,J25,IF(B6=2,J25))))))</f>
        <v>148.88187713280001</v>
      </c>
      <c r="J30" s="91"/>
    </row>
    <row r="31" spans="1:16">
      <c r="A31" s="115" t="str">
        <f>"PRIX par maintenance lissée sur "&amp;B6&amp;" ans :"</f>
        <v>PRIX par maintenance lissée sur 5 ans :</v>
      </c>
      <c r="B31" s="116">
        <f>B27</f>
        <v>906.28137542655998</v>
      </c>
      <c r="C31" s="91"/>
      <c r="D31" s="83"/>
      <c r="E31" s="83"/>
      <c r="F31" s="83"/>
      <c r="G31" s="83"/>
      <c r="H31" s="84"/>
      <c r="I31" s="83"/>
      <c r="J31" s="83"/>
    </row>
    <row r="32" spans="1:16">
      <c r="A32" s="87"/>
      <c r="B32" s="87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247"/>
  <sheetViews>
    <sheetView topLeftCell="A100" zoomScale="75" zoomScaleNormal="75" workbookViewId="0">
      <selection activeCell="J10" sqref="J10"/>
    </sheetView>
  </sheetViews>
  <sheetFormatPr baseColWidth="10" defaultRowHeight="15"/>
  <cols>
    <col min="1" max="1" width="20.28515625" customWidth="1"/>
    <col min="3" max="3" width="8.7109375" bestFit="1" customWidth="1"/>
    <col min="4" max="4" width="8.140625" bestFit="1" customWidth="1"/>
    <col min="5" max="5" width="10.28515625" customWidth="1"/>
    <col min="6" max="9" width="8.140625" bestFit="1" customWidth="1"/>
    <col min="10" max="10" width="9.7109375" bestFit="1" customWidth="1"/>
    <col min="11" max="11" width="8.140625" bestFit="1" customWidth="1"/>
    <col min="12" max="13" width="9.7109375" bestFit="1" customWidth="1"/>
    <col min="14" max="14" width="9.140625" customWidth="1"/>
  </cols>
  <sheetData>
    <row r="1" spans="1:20">
      <c r="A1" s="2" t="s">
        <v>27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</v>
      </c>
    </row>
    <row r="5" spans="1:20">
      <c r="B5" s="22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T5" s="47" t="s">
        <v>172</v>
      </c>
    </row>
    <row r="6" spans="1:20">
      <c r="A6" t="s">
        <v>28</v>
      </c>
      <c r="B6">
        <v>79.5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/>
      <c r="J6">
        <f>B6*(C6+D6+E6+F6+G6+H6)</f>
        <v>397.5</v>
      </c>
      <c r="L6" s="20">
        <f>(B6*P4)+B6</f>
        <v>79.5</v>
      </c>
      <c r="M6" s="20">
        <f>(L6*P4)+L6</f>
        <v>79.5</v>
      </c>
      <c r="N6" s="20">
        <f>(M6*P4)+M6</f>
        <v>79.5</v>
      </c>
      <c r="O6" s="20">
        <f>(N6*P4)+N6</f>
        <v>79.5</v>
      </c>
      <c r="P6" s="20">
        <f>(O6*P4)+O6</f>
        <v>79.5</v>
      </c>
      <c r="Q6" s="20">
        <v>0</v>
      </c>
      <c r="R6" s="8">
        <f>SUM(L6:Q6)</f>
        <v>397.5</v>
      </c>
      <c r="T6" s="45">
        <f>SUM(L20:N20)/3</f>
        <v>986.06666666666661</v>
      </c>
    </row>
    <row r="7" spans="1:20">
      <c r="A7" t="s">
        <v>29</v>
      </c>
      <c r="B7">
        <v>267</v>
      </c>
      <c r="C7" s="19"/>
      <c r="D7" s="19">
        <v>1</v>
      </c>
      <c r="E7" s="19"/>
      <c r="F7" s="19">
        <v>1</v>
      </c>
      <c r="G7" s="19"/>
      <c r="H7" s="19"/>
      <c r="J7">
        <f>B32*(C7+D7+E7+F7+G7+H7)</f>
        <v>791.4</v>
      </c>
      <c r="L7" s="5">
        <f>(B32*P4)+B32</f>
        <v>395.7</v>
      </c>
      <c r="M7" s="20">
        <f>(L7*P4)+L7</f>
        <v>395.7</v>
      </c>
      <c r="N7" s="5">
        <f>(M7*P4)+M7</f>
        <v>395.7</v>
      </c>
      <c r="O7" s="20">
        <f>(N7*P4)+N7</f>
        <v>395.7</v>
      </c>
      <c r="P7" s="5">
        <f>(O7*P4)+O7</f>
        <v>395.7</v>
      </c>
      <c r="Q7" s="20">
        <v>0</v>
      </c>
      <c r="R7" s="8">
        <f>M7+O7+Q7</f>
        <v>791.4</v>
      </c>
    </row>
    <row r="8" spans="1:20">
      <c r="A8" t="s">
        <v>30</v>
      </c>
      <c r="B8">
        <v>219</v>
      </c>
      <c r="C8" s="19"/>
      <c r="D8" s="19"/>
      <c r="E8" s="19"/>
      <c r="F8" s="19">
        <v>1</v>
      </c>
      <c r="G8" s="19"/>
      <c r="H8" s="19"/>
      <c r="J8">
        <f t="shared" ref="J8:J16" si="0">B8*(C8+D8+E8+F8+G8+H8)</f>
        <v>219</v>
      </c>
      <c r="L8" s="5">
        <f>(B8*P4)+B8</f>
        <v>219</v>
      </c>
      <c r="M8" s="5">
        <f>(L8*P4)+L8</f>
        <v>219</v>
      </c>
      <c r="N8" s="5">
        <f>(M8*P4)+M8</f>
        <v>219</v>
      </c>
      <c r="O8" s="20">
        <f>(N8*P4)+N8</f>
        <v>219</v>
      </c>
      <c r="P8" s="5">
        <f>(O8*P4)+O8</f>
        <v>219</v>
      </c>
      <c r="Q8" s="5">
        <v>0</v>
      </c>
      <c r="R8" s="8">
        <f>SUM(O8)</f>
        <v>219</v>
      </c>
    </row>
    <row r="9" spans="1:20">
      <c r="A9" t="s">
        <v>33</v>
      </c>
      <c r="B9">
        <v>70.5</v>
      </c>
      <c r="C9" s="19">
        <v>1</v>
      </c>
      <c r="D9" s="19">
        <v>2</v>
      </c>
      <c r="E9" s="19"/>
      <c r="F9" s="19">
        <v>2</v>
      </c>
      <c r="G9" s="19"/>
      <c r="H9" s="19"/>
      <c r="J9">
        <f>B9*(C9+D9+F9+H9)</f>
        <v>352.5</v>
      </c>
      <c r="L9" s="20">
        <f>(B9*P4)+B9</f>
        <v>70.5</v>
      </c>
      <c r="M9" s="20">
        <f>(L9*P4)+L9*D9</f>
        <v>141</v>
      </c>
      <c r="N9" s="5">
        <f>(M9*P4)+M9</f>
        <v>141</v>
      </c>
      <c r="O9" s="20">
        <f>(N9*P4)+N9</f>
        <v>141</v>
      </c>
      <c r="P9" s="5">
        <f>(O9*P4)+O9</f>
        <v>141</v>
      </c>
      <c r="Q9" s="20">
        <v>0</v>
      </c>
      <c r="R9" s="8">
        <f>SUM(L9+M9+O9,Q9)</f>
        <v>352.5</v>
      </c>
      <c r="T9" s="47" t="s">
        <v>173</v>
      </c>
    </row>
    <row r="10" spans="1:20">
      <c r="A10" t="s">
        <v>12</v>
      </c>
      <c r="B10">
        <v>680</v>
      </c>
      <c r="C10" s="19">
        <v>1</v>
      </c>
      <c r="D10" s="19"/>
      <c r="E10" s="19"/>
      <c r="F10" s="19"/>
      <c r="G10" s="19"/>
      <c r="H10" s="19"/>
      <c r="J10">
        <f t="shared" si="0"/>
        <v>680</v>
      </c>
      <c r="L10" s="20">
        <f>(B10*P4)+B10</f>
        <v>680</v>
      </c>
      <c r="M10" s="5">
        <f>(L10*P4)+L10</f>
        <v>680</v>
      </c>
      <c r="N10" s="5">
        <f>(M10*P4)+M10</f>
        <v>680</v>
      </c>
      <c r="O10" s="5">
        <f>(N10*P4)+N10</f>
        <v>680</v>
      </c>
      <c r="P10" s="5">
        <f>(O10*P4)+O10</f>
        <v>680</v>
      </c>
      <c r="Q10" s="5">
        <v>0</v>
      </c>
      <c r="R10" s="8">
        <f>SUM(L10)</f>
        <v>680</v>
      </c>
      <c r="T10" s="45">
        <f>SUM(L20:P20)/5</f>
        <v>1059.58</v>
      </c>
    </row>
    <row r="11" spans="1:20">
      <c r="A11" t="s">
        <v>13</v>
      </c>
      <c r="B11">
        <v>680</v>
      </c>
      <c r="C11" s="19"/>
      <c r="D11" s="19">
        <v>1</v>
      </c>
      <c r="E11" s="19"/>
      <c r="F11" s="19"/>
      <c r="G11" s="19"/>
      <c r="H11" s="19"/>
      <c r="J11">
        <f t="shared" si="0"/>
        <v>680</v>
      </c>
      <c r="L11" s="5">
        <f>(B11*P4)+B11</f>
        <v>680</v>
      </c>
      <c r="M11" s="20">
        <f>(L11*P4)+L11</f>
        <v>680</v>
      </c>
      <c r="N11" s="5">
        <f>(M11*P4)+M11</f>
        <v>680</v>
      </c>
      <c r="O11" s="5">
        <f>(N11*P4)+N11</f>
        <v>680</v>
      </c>
      <c r="P11" s="5">
        <f>(O11*P4)+O11</f>
        <v>680</v>
      </c>
      <c r="Q11" s="5">
        <v>0</v>
      </c>
      <c r="R11" s="8">
        <f>SUM(M11)</f>
        <v>680</v>
      </c>
    </row>
    <row r="12" spans="1:20">
      <c r="A12" t="s">
        <v>14</v>
      </c>
      <c r="B12">
        <v>680</v>
      </c>
      <c r="C12" s="19"/>
      <c r="D12" s="19"/>
      <c r="E12" s="19">
        <v>1</v>
      </c>
      <c r="F12" s="19"/>
      <c r="G12" s="19"/>
      <c r="H12" s="19"/>
      <c r="J12">
        <f t="shared" si="0"/>
        <v>680</v>
      </c>
      <c r="L12" s="5">
        <f>(B12*P4)+B12</f>
        <v>680</v>
      </c>
      <c r="M12" s="5">
        <f>(L12*P4)+L12</f>
        <v>680</v>
      </c>
      <c r="N12" s="20">
        <f>(M12*P4)+M12</f>
        <v>680</v>
      </c>
      <c r="O12" s="5">
        <f>(N12*P4)+N12</f>
        <v>680</v>
      </c>
      <c r="P12" s="5">
        <f>(O12*P4)+O12</f>
        <v>680</v>
      </c>
      <c r="Q12" s="5">
        <v>0</v>
      </c>
      <c r="R12" s="8">
        <f>SUM(N12)</f>
        <v>680</v>
      </c>
    </row>
    <row r="13" spans="1:20">
      <c r="A13" t="s">
        <v>15</v>
      </c>
      <c r="B13">
        <v>680</v>
      </c>
      <c r="C13" s="19"/>
      <c r="D13" s="19"/>
      <c r="E13" s="19"/>
      <c r="F13" s="19">
        <v>1</v>
      </c>
      <c r="G13" s="19"/>
      <c r="H13" s="19"/>
      <c r="J13">
        <f t="shared" si="0"/>
        <v>680</v>
      </c>
      <c r="L13" s="5">
        <f>(B13*P4)+B13</f>
        <v>680</v>
      </c>
      <c r="M13" s="5">
        <f>(L13*P4)+L13</f>
        <v>680</v>
      </c>
      <c r="N13" s="5">
        <f>(M13*P4)+M13</f>
        <v>680</v>
      </c>
      <c r="O13" s="20">
        <f>(N13*P4)+N13</f>
        <v>680</v>
      </c>
      <c r="P13" s="5">
        <f>(O13*P4)+O13</f>
        <v>680</v>
      </c>
      <c r="Q13" s="5">
        <v>0</v>
      </c>
      <c r="R13" s="8">
        <f>SUM(O13)</f>
        <v>680</v>
      </c>
    </row>
    <row r="14" spans="1:20">
      <c r="A14" t="s">
        <v>16</v>
      </c>
      <c r="B14">
        <v>680</v>
      </c>
      <c r="C14" s="19"/>
      <c r="D14" s="19"/>
      <c r="E14" s="19"/>
      <c r="F14" s="19"/>
      <c r="G14" s="19">
        <v>1</v>
      </c>
      <c r="H14" s="19"/>
      <c r="J14">
        <f t="shared" si="0"/>
        <v>680</v>
      </c>
      <c r="L14" s="5">
        <f>(B14*P4)+B14</f>
        <v>680</v>
      </c>
      <c r="M14" s="5">
        <f>(L14*P4)+L14</f>
        <v>680</v>
      </c>
      <c r="N14" s="5">
        <f>(M14*P4)+M14</f>
        <v>680</v>
      </c>
      <c r="O14" s="5">
        <f>(N14*P4)+N14</f>
        <v>680</v>
      </c>
      <c r="P14" s="20">
        <f>(O14*P4)+O14</f>
        <v>680</v>
      </c>
      <c r="Q14" s="5">
        <v>0</v>
      </c>
      <c r="R14" s="8">
        <f>SUM(P14)</f>
        <v>680</v>
      </c>
    </row>
    <row r="15" spans="1:20">
      <c r="A15" t="s">
        <v>17</v>
      </c>
      <c r="B15">
        <v>0</v>
      </c>
      <c r="C15" s="19"/>
      <c r="D15" s="19"/>
      <c r="E15" s="19"/>
      <c r="F15" s="19"/>
      <c r="G15" s="19"/>
      <c r="H15" s="19"/>
      <c r="J15">
        <f t="shared" si="0"/>
        <v>0</v>
      </c>
      <c r="L15" s="5">
        <f>(B15*P4)+B15</f>
        <v>0</v>
      </c>
      <c r="M15" s="5">
        <f>(L15*P4)+L15</f>
        <v>0</v>
      </c>
      <c r="N15" s="5">
        <f>(M15*P4)+M15</f>
        <v>0</v>
      </c>
      <c r="O15" s="5">
        <f>(N15*P4)+N15</f>
        <v>0</v>
      </c>
      <c r="P15" s="5">
        <f>(O15*P4)+O15</f>
        <v>0</v>
      </c>
      <c r="Q15" s="20">
        <v>0</v>
      </c>
      <c r="R15" s="8">
        <f>SUM(Q15)</f>
        <v>0</v>
      </c>
    </row>
    <row r="16" spans="1:20">
      <c r="A16" t="s">
        <v>18</v>
      </c>
      <c r="B16">
        <v>50</v>
      </c>
      <c r="C16" s="19"/>
      <c r="D16" s="19">
        <v>1</v>
      </c>
      <c r="E16" s="19"/>
      <c r="F16" s="19">
        <v>1</v>
      </c>
      <c r="G16" s="19"/>
      <c r="H16" s="19"/>
      <c r="J16">
        <f t="shared" si="0"/>
        <v>100</v>
      </c>
      <c r="L16" s="5">
        <f>(B16*P4)+B16</f>
        <v>50</v>
      </c>
      <c r="M16" s="20">
        <f>(L16*P4)+L16</f>
        <v>50</v>
      </c>
      <c r="N16" s="5">
        <f>(M16*P4)+M16</f>
        <v>50</v>
      </c>
      <c r="O16" s="20">
        <f>(N16*P4)+N16</f>
        <v>50</v>
      </c>
      <c r="P16" s="5">
        <f>(O16*P4)+O16</f>
        <v>50</v>
      </c>
      <c r="Q16" s="20">
        <v>0</v>
      </c>
      <c r="R16" s="8">
        <f>SUM(M16,O16,Q16)</f>
        <v>100</v>
      </c>
    </row>
    <row r="17" spans="1:31">
      <c r="A17" t="s">
        <v>19</v>
      </c>
      <c r="B17">
        <v>7.5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/>
      <c r="J17">
        <f>SUM(B17)*(C17+D17+E17+F17+G17+H17)</f>
        <v>37.5</v>
      </c>
      <c r="L17" s="20">
        <f>(B17*P4)+B17</f>
        <v>7.5</v>
      </c>
      <c r="M17" s="20">
        <f>(L17*P4)+L17</f>
        <v>7.5</v>
      </c>
      <c r="N17" s="20">
        <f>(M17*P4)+M17</f>
        <v>7.5</v>
      </c>
      <c r="O17" s="20">
        <f>(N17*P4)+N17</f>
        <v>7.5</v>
      </c>
      <c r="P17" s="20">
        <f>(O17*P4)+O17</f>
        <v>7.5</v>
      </c>
      <c r="Q17" s="20">
        <v>0</v>
      </c>
      <c r="R17" s="8">
        <f>SUM(L17:Q17)</f>
        <v>37.5</v>
      </c>
    </row>
    <row r="18" spans="1:31">
      <c r="J18">
        <f>SUM(J6:J17)</f>
        <v>5297.9</v>
      </c>
      <c r="M18" s="5"/>
      <c r="N18" s="5"/>
      <c r="O18" s="5"/>
      <c r="P18" s="5"/>
      <c r="Q18" s="5"/>
      <c r="R18" s="8">
        <f>SUM(R6:R17)</f>
        <v>5297.9</v>
      </c>
    </row>
    <row r="19" spans="1:31">
      <c r="L19" s="5"/>
      <c r="M19" s="5"/>
      <c r="N19" s="5"/>
      <c r="O19" s="5"/>
      <c r="P19" s="5"/>
      <c r="Q19" s="5"/>
      <c r="R19" s="5">
        <f>R18/6</f>
        <v>882.98333333333323</v>
      </c>
    </row>
    <row r="20" spans="1:31">
      <c r="A20" s="47"/>
      <c r="J20" s="5">
        <f>J18/6</f>
        <v>882.98333333333323</v>
      </c>
      <c r="L20" s="9">
        <f>SUM(L6,L9,L10,L17)</f>
        <v>837.5</v>
      </c>
      <c r="M20" s="9">
        <f>SUM(M6:M7,M9,M11,M16,M17)</f>
        <v>1353.7</v>
      </c>
      <c r="N20" s="9">
        <f>SUM(N6,N12,N17)</f>
        <v>767</v>
      </c>
      <c r="O20" s="9">
        <f>SUM(O6:O9,O13,O16:O17)</f>
        <v>1572.7</v>
      </c>
      <c r="P20" s="9">
        <f>SUM(P6,P14,P17)</f>
        <v>767</v>
      </c>
      <c r="Q20" s="9">
        <f>SUM(Q6:Q7,Q9,Q15:Q17)</f>
        <v>0</v>
      </c>
      <c r="R20" s="9">
        <f>SUM(L20:Q20)</f>
        <v>5297.9</v>
      </c>
    </row>
    <row r="21" spans="1:31">
      <c r="B21" s="5"/>
    </row>
    <row r="22" spans="1:31" s="22" customFormat="1">
      <c r="B22" s="5"/>
      <c r="R22" s="22">
        <f>SUM(L20:Q20)/5</f>
        <v>1059.58</v>
      </c>
    </row>
    <row r="23" spans="1:31" s="22" customFormat="1">
      <c r="A23" s="47" t="s">
        <v>163</v>
      </c>
    </row>
    <row r="24" spans="1:31" s="22" customFormat="1">
      <c r="A24" s="21" t="s">
        <v>164</v>
      </c>
      <c r="B24" s="48" t="s">
        <v>165</v>
      </c>
    </row>
    <row r="25" spans="1:31" s="22" customFormat="1">
      <c r="A25" s="45">
        <v>1.03</v>
      </c>
      <c r="B25" s="48">
        <v>5</v>
      </c>
      <c r="D25" s="9" t="s">
        <v>166</v>
      </c>
      <c r="E25" s="13"/>
      <c r="F25" s="13"/>
    </row>
    <row r="26" spans="1:31" s="22" customFormat="1">
      <c r="D26" s="13"/>
      <c r="E26" s="49">
        <f>R22*((A25^B25)-1)/(A25-1)/B25</f>
        <v>1125.0908243119579</v>
      </c>
      <c r="F26" s="13"/>
    </row>
    <row r="28" spans="1:31">
      <c r="A28" s="3" t="s">
        <v>27</v>
      </c>
    </row>
    <row r="29" spans="1:31">
      <c r="A29" s="21" t="s">
        <v>60</v>
      </c>
      <c r="B29" t="s">
        <v>9</v>
      </c>
      <c r="C29" s="24" t="s">
        <v>98</v>
      </c>
      <c r="D29" s="24"/>
      <c r="E29" s="26" t="s">
        <v>99</v>
      </c>
      <c r="F29" s="26"/>
      <c r="G29" s="24" t="s">
        <v>100</v>
      </c>
      <c r="H29" s="24"/>
      <c r="I29" s="26" t="s">
        <v>101</v>
      </c>
      <c r="J29" s="26"/>
      <c r="K29" s="24" t="s">
        <v>102</v>
      </c>
      <c r="L29" s="24"/>
      <c r="M29" s="26" t="s">
        <v>103</v>
      </c>
      <c r="N29" s="26"/>
      <c r="S29" t="s">
        <v>20</v>
      </c>
      <c r="U29" s="11">
        <v>0.02</v>
      </c>
    </row>
    <row r="30" spans="1:31">
      <c r="A30" s="4"/>
      <c r="B30" s="4" t="s">
        <v>8</v>
      </c>
      <c r="C30" s="25" t="s">
        <v>62</v>
      </c>
      <c r="D30" s="25" t="s">
        <v>61</v>
      </c>
      <c r="E30" s="27" t="s">
        <v>63</v>
      </c>
      <c r="F30" s="27" t="s">
        <v>64</v>
      </c>
      <c r="G30" s="25" t="s">
        <v>65</v>
      </c>
      <c r="H30" s="25" t="s">
        <v>66</v>
      </c>
      <c r="I30" s="27" t="s">
        <v>67</v>
      </c>
      <c r="J30" s="27" t="s">
        <v>68</v>
      </c>
      <c r="K30" s="25" t="s">
        <v>69</v>
      </c>
      <c r="L30" s="25" t="s">
        <v>70</v>
      </c>
      <c r="M30" s="27" t="s">
        <v>71</v>
      </c>
      <c r="N30" s="27" t="s">
        <v>72</v>
      </c>
      <c r="O30" s="4" t="s">
        <v>46</v>
      </c>
      <c r="P30" s="4"/>
      <c r="Q30" s="4" t="s">
        <v>79</v>
      </c>
      <c r="R30" s="4" t="s">
        <v>80</v>
      </c>
      <c r="S30" s="4" t="s">
        <v>81</v>
      </c>
      <c r="T30" s="4" t="s">
        <v>82</v>
      </c>
      <c r="U30" s="4" t="s">
        <v>83</v>
      </c>
      <c r="V30" s="4" t="s">
        <v>84</v>
      </c>
      <c r="W30" s="4" t="s">
        <v>85</v>
      </c>
      <c r="X30" s="4" t="s">
        <v>86</v>
      </c>
      <c r="Y30" s="4" t="s">
        <v>87</v>
      </c>
      <c r="Z30" s="4" t="s">
        <v>88</v>
      </c>
      <c r="AA30" s="4" t="s">
        <v>89</v>
      </c>
      <c r="AB30" s="4" t="s">
        <v>90</v>
      </c>
      <c r="AC30" s="4"/>
    </row>
    <row r="31" spans="1:31">
      <c r="A31" s="22" t="s">
        <v>28</v>
      </c>
      <c r="B31" s="22">
        <v>117.7</v>
      </c>
      <c r="C31" s="19">
        <v>1</v>
      </c>
      <c r="D31" s="19">
        <v>1</v>
      </c>
      <c r="E31" s="19">
        <v>1</v>
      </c>
      <c r="F31" s="19">
        <v>1</v>
      </c>
      <c r="G31" s="19">
        <v>1</v>
      </c>
      <c r="H31" s="19">
        <v>1</v>
      </c>
      <c r="I31" s="19">
        <v>1</v>
      </c>
      <c r="J31" s="19">
        <v>1</v>
      </c>
      <c r="K31" s="19">
        <v>1</v>
      </c>
      <c r="L31" s="19">
        <v>1</v>
      </c>
      <c r="M31" s="19">
        <v>1</v>
      </c>
      <c r="N31" s="19">
        <v>1</v>
      </c>
      <c r="O31">
        <f>B31*(C31+D31+E31+F31+G31+H31+I31+J31+K31+L31+M31+N31)</f>
        <v>1412.4</v>
      </c>
      <c r="Q31" s="6">
        <f>(B31*U29)+B31</f>
        <v>120.054</v>
      </c>
      <c r="R31" s="6">
        <f>(B31*U29)+B31</f>
        <v>120.054</v>
      </c>
      <c r="S31" s="6">
        <f>(R31*U29)+R31</f>
        <v>122.45508</v>
      </c>
      <c r="T31" s="6">
        <f>(R31*U29)+R31</f>
        <v>122.45508</v>
      </c>
      <c r="U31" s="6">
        <f>(T31*U29)+T31</f>
        <v>124.9041816</v>
      </c>
      <c r="V31" s="6">
        <f>(T31*U29)+T31</f>
        <v>124.9041816</v>
      </c>
      <c r="W31" s="6">
        <f>(V31*U29)+V31</f>
        <v>127.402265232</v>
      </c>
      <c r="X31" s="6">
        <f>(V31*U29)+V31</f>
        <v>127.402265232</v>
      </c>
      <c r="Y31" s="6">
        <f>(X31*U29)+X31</f>
        <v>129.95031053664002</v>
      </c>
      <c r="Z31" s="6">
        <f>(X31*U29)+X31</f>
        <v>129.95031053664002</v>
      </c>
      <c r="AA31" s="6">
        <f>(Z31*U29)+Z31</f>
        <v>132.54931674737281</v>
      </c>
      <c r="AB31" s="6">
        <f>(AA31*AA29)+AA31</f>
        <v>132.54931674737281</v>
      </c>
      <c r="AC31" s="8">
        <f>SUM(Q31:AB31)</f>
        <v>1514.6303082320258</v>
      </c>
    </row>
    <row r="32" spans="1:31">
      <c r="A32" s="22" t="s">
        <v>29</v>
      </c>
      <c r="B32" s="22">
        <v>395.7</v>
      </c>
      <c r="C32" s="19"/>
      <c r="D32" s="19">
        <v>1</v>
      </c>
      <c r="E32" s="19"/>
      <c r="F32" s="19">
        <v>1</v>
      </c>
      <c r="G32" s="19"/>
      <c r="H32" s="19">
        <v>1</v>
      </c>
      <c r="I32" s="19"/>
      <c r="J32" s="19">
        <v>1</v>
      </c>
      <c r="K32" s="19"/>
      <c r="L32" s="19">
        <v>1</v>
      </c>
      <c r="M32" s="19"/>
      <c r="N32" s="19">
        <v>1</v>
      </c>
      <c r="O32">
        <f>B7*(C32+D32+E32+F32+G32+H32+I32+J32+K32+L32+M32+N32)</f>
        <v>1602</v>
      </c>
      <c r="Q32" s="5">
        <f>(B7*U29)+B7</f>
        <v>272.33999999999997</v>
      </c>
      <c r="R32" s="6">
        <f>(B7*U29)+B7</f>
        <v>272.33999999999997</v>
      </c>
      <c r="S32" s="5">
        <f>(R32*U29)+R32</f>
        <v>277.78679999999997</v>
      </c>
      <c r="T32" s="6">
        <f>(R32*U29)+R32</f>
        <v>277.78679999999997</v>
      </c>
      <c r="U32" s="5">
        <f>(T32*U29)+T32</f>
        <v>283.342536</v>
      </c>
      <c r="V32" s="6">
        <f>(T32*U29)+T32</f>
        <v>283.342536</v>
      </c>
      <c r="W32" s="5">
        <f>(V32*U29)+V32</f>
        <v>289.00938672000001</v>
      </c>
      <c r="X32" s="6">
        <f>(W32*AA29)+W32</f>
        <v>289.00938672000001</v>
      </c>
      <c r="Y32" s="5">
        <f>(X32*U29)+X32</f>
        <v>294.7895744544</v>
      </c>
      <c r="Z32" s="6">
        <f>(Y32*AA29)+Y32</f>
        <v>294.7895744544</v>
      </c>
      <c r="AA32" s="5">
        <f>(Z32*U29)+Z32</f>
        <v>300.68536594348802</v>
      </c>
      <c r="AB32" s="6">
        <f>(AA32*AA29)+AA32</f>
        <v>300.68536594348802</v>
      </c>
      <c r="AC32" s="8">
        <f>SUM(R32,T32,V32,X32,Z32,AB32)</f>
        <v>1717.953663117888</v>
      </c>
      <c r="AE32" s="47" t="s">
        <v>175</v>
      </c>
    </row>
    <row r="33" spans="1:31">
      <c r="A33" s="22" t="s">
        <v>30</v>
      </c>
      <c r="B33" s="22">
        <v>265.7</v>
      </c>
      <c r="C33" s="19"/>
      <c r="D33" s="19"/>
      <c r="E33" s="19"/>
      <c r="F33" s="19">
        <v>1</v>
      </c>
      <c r="G33" s="19"/>
      <c r="H33" s="19"/>
      <c r="I33" s="19"/>
      <c r="J33" s="19">
        <v>1</v>
      </c>
      <c r="K33" s="19"/>
      <c r="L33" s="19">
        <v>0</v>
      </c>
      <c r="M33" s="19"/>
      <c r="N33" s="19">
        <v>1</v>
      </c>
      <c r="O33">
        <f>B33*(C33+D33+E33+F33+G33+H33+I33+J33+K33+L33+M33+N33)</f>
        <v>797.09999999999991</v>
      </c>
      <c r="Q33" s="5">
        <f>(B33*U29)+B33</f>
        <v>271.01400000000001</v>
      </c>
      <c r="R33" s="5">
        <f>(B33*U29)+B33</f>
        <v>271.01400000000001</v>
      </c>
      <c r="S33" s="5">
        <f>(R33*U29)+R33</f>
        <v>276.43428</v>
      </c>
      <c r="T33" s="6">
        <f>(R33*U29)+R33</f>
        <v>276.43428</v>
      </c>
      <c r="U33" s="5">
        <f>(T33*U29)+T33</f>
        <v>281.96296560000002</v>
      </c>
      <c r="V33" s="5">
        <f>(T33*U29)+T33</f>
        <v>281.96296560000002</v>
      </c>
      <c r="W33" s="5">
        <f>(V33*U29)+V33</f>
        <v>287.602224912</v>
      </c>
      <c r="X33" s="6">
        <f>(V33*U29)+V33</f>
        <v>287.602224912</v>
      </c>
      <c r="Y33" s="5">
        <f>(X33*U29)+X33</f>
        <v>293.35426941024002</v>
      </c>
      <c r="Z33" s="5">
        <f>(X33*U29)+X33</f>
        <v>293.35426941024002</v>
      </c>
      <c r="AA33" s="5">
        <f>(Z33*U29)+Z33</f>
        <v>299.22135479844485</v>
      </c>
      <c r="AB33" s="6">
        <f>(AA33*AA29)+AA33</f>
        <v>299.22135479844485</v>
      </c>
      <c r="AC33" s="8">
        <f>SUM(T33,X33,AB33)</f>
        <v>863.2578597104449</v>
      </c>
      <c r="AD33">
        <v>5</v>
      </c>
      <c r="AE33" s="21">
        <f>SUM(Q51:U51)/5</f>
        <v>740.13111072000015</v>
      </c>
    </row>
    <row r="34" spans="1:31">
      <c r="A34" s="22" t="s">
        <v>33</v>
      </c>
      <c r="B34" s="22">
        <v>77</v>
      </c>
      <c r="C34" s="19">
        <v>1</v>
      </c>
      <c r="D34" s="19">
        <v>1</v>
      </c>
      <c r="E34" s="19"/>
      <c r="F34" s="19">
        <v>2</v>
      </c>
      <c r="G34" s="19"/>
      <c r="H34" s="19">
        <v>2</v>
      </c>
      <c r="I34" s="19"/>
      <c r="J34" s="19">
        <v>2</v>
      </c>
      <c r="K34" s="19"/>
      <c r="L34" s="19">
        <v>2</v>
      </c>
      <c r="M34" s="19"/>
      <c r="N34" s="19">
        <v>2</v>
      </c>
      <c r="O34">
        <f>B34*(C34+D34+F34+H34+J34+L34+N34)</f>
        <v>924</v>
      </c>
      <c r="Q34" s="6">
        <f>(B34*U29)+B34</f>
        <v>78.540000000000006</v>
      </c>
      <c r="R34" s="6">
        <f>(B34*U29)+B34</f>
        <v>78.540000000000006</v>
      </c>
      <c r="S34" s="5">
        <f>(R34*U29)+R34</f>
        <v>80.110800000000012</v>
      </c>
      <c r="T34" s="6">
        <f>(S34*U29)+S34*F34</f>
        <v>161.82381600000002</v>
      </c>
      <c r="U34" s="5">
        <f>T34/2</f>
        <v>80.911908000000011</v>
      </c>
      <c r="V34" s="6">
        <f>(T34*U29)+T34</f>
        <v>165.06029232000003</v>
      </c>
      <c r="W34" s="18">
        <f>(V34*U29)+V34</f>
        <v>168.36149816640003</v>
      </c>
      <c r="X34" s="6">
        <f>(V34*U29)+V34</f>
        <v>168.36149816640003</v>
      </c>
      <c r="Y34" s="18">
        <f>(X34*U29)+X34</f>
        <v>171.72872812972804</v>
      </c>
      <c r="Z34" s="6">
        <f>(X34*U29)+X34</f>
        <v>171.72872812972804</v>
      </c>
      <c r="AA34" s="18">
        <f>(Z34*U29)+Z34</f>
        <v>175.16330269232259</v>
      </c>
      <c r="AB34" s="6">
        <f>(Z34*U29)+Z34</f>
        <v>175.16330269232259</v>
      </c>
      <c r="AC34" s="8">
        <f>SUM(Q34:R34,T34,V34,X34,Z34,AB34)</f>
        <v>999.21763730845055</v>
      </c>
      <c r="AD34">
        <v>7</v>
      </c>
      <c r="AE34" s="5">
        <f>SUM(Q51:W51)/7</f>
        <v>746.60445643885726</v>
      </c>
    </row>
    <row r="35" spans="1:31">
      <c r="A35" t="s">
        <v>12</v>
      </c>
      <c r="B35" s="22">
        <v>332.5</v>
      </c>
      <c r="C35" s="19">
        <v>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>
        <f t="shared" ref="O35:O40" si="1">B35*(C35+D35+E35+F35+G35+H35)</f>
        <v>332.5</v>
      </c>
      <c r="Q35" s="6">
        <f>(B35*U29)+B35</f>
        <v>339.15</v>
      </c>
      <c r="R35" s="5">
        <f>(B35*U29)+B35</f>
        <v>339.15</v>
      </c>
      <c r="S35" s="5">
        <f>(R35*U29)+R35</f>
        <v>345.93299999999999</v>
      </c>
      <c r="T35" s="5">
        <f>(R35*U29)+R35</f>
        <v>345.93299999999999</v>
      </c>
      <c r="U35" s="5">
        <f>(T35*U29)+T35</f>
        <v>352.85165999999998</v>
      </c>
      <c r="V35" s="5">
        <f>(T35*U29)+T35</f>
        <v>352.85165999999998</v>
      </c>
      <c r="W35" s="5">
        <f>(V35*U29)+V35</f>
        <v>359.90869319999996</v>
      </c>
      <c r="X35" s="5">
        <f>(W35*V29)+W35</f>
        <v>359.90869319999996</v>
      </c>
      <c r="Y35" s="5">
        <f>(X35*U29)+X35</f>
        <v>367.10686706399997</v>
      </c>
      <c r="Z35" s="5">
        <f>(Y35*V29)+Y35</f>
        <v>367.10686706399997</v>
      </c>
      <c r="AA35" s="5">
        <f>(Z35*U29)+Z35</f>
        <v>374.44900440527999</v>
      </c>
      <c r="AB35" s="5">
        <f>(AA35*V29)+AA35</f>
        <v>374.44900440527999</v>
      </c>
      <c r="AC35" s="8">
        <f>SUM(Q35)</f>
        <v>339.15</v>
      </c>
      <c r="AE35" s="47" t="s">
        <v>174</v>
      </c>
    </row>
    <row r="36" spans="1:31">
      <c r="A36" t="s">
        <v>13</v>
      </c>
      <c r="B36" s="22">
        <v>379.05</v>
      </c>
      <c r="C36" s="19"/>
      <c r="D36" s="19">
        <v>1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>
        <f t="shared" si="1"/>
        <v>379.05</v>
      </c>
      <c r="Q36" s="5">
        <f>(B36*U29)+B36</f>
        <v>386.63100000000003</v>
      </c>
      <c r="R36" s="6">
        <f>(B36*U29)+B36</f>
        <v>386.63100000000003</v>
      </c>
      <c r="S36" s="5">
        <f>(R36*U29)+R36</f>
        <v>394.36362000000003</v>
      </c>
      <c r="T36" s="5">
        <f>(R36*U29)+R36</f>
        <v>394.36362000000003</v>
      </c>
      <c r="U36" s="5">
        <f>(T36*U29)+T36</f>
        <v>402.2508924</v>
      </c>
      <c r="V36" s="5">
        <f>(T36*U29)+T36</f>
        <v>402.2508924</v>
      </c>
      <c r="W36" s="5">
        <f>(V36*U29)+V36</f>
        <v>410.29591024799998</v>
      </c>
      <c r="X36" s="5">
        <f>(V36*U29)+V36</f>
        <v>410.29591024799998</v>
      </c>
      <c r="Y36" s="5">
        <f>(X36*U29)+X36</f>
        <v>418.50182845296001</v>
      </c>
      <c r="Z36" s="5">
        <f>(X36*U29)+X36</f>
        <v>418.50182845296001</v>
      </c>
      <c r="AA36" s="5">
        <f>(Z36*U29)+Z36</f>
        <v>426.87186502201922</v>
      </c>
      <c r="AB36" s="5">
        <f>(Z36*U29)+Z36</f>
        <v>426.87186502201922</v>
      </c>
      <c r="AC36" s="8">
        <f>SUM(R36)</f>
        <v>386.63100000000003</v>
      </c>
    </row>
    <row r="37" spans="1:31">
      <c r="A37" t="s">
        <v>14</v>
      </c>
      <c r="B37" s="22">
        <v>332.5</v>
      </c>
      <c r="C37" s="19"/>
      <c r="D37" s="19"/>
      <c r="E37" s="19">
        <v>1</v>
      </c>
      <c r="F37" s="19"/>
      <c r="G37" s="19"/>
      <c r="H37" s="19"/>
      <c r="I37" s="19"/>
      <c r="J37" s="19"/>
      <c r="K37" s="19"/>
      <c r="L37" s="19"/>
      <c r="M37" s="19"/>
      <c r="N37" s="19"/>
      <c r="O37">
        <f t="shared" si="1"/>
        <v>332.5</v>
      </c>
      <c r="Q37" s="5">
        <f>(B37*U29)+B37</f>
        <v>339.15</v>
      </c>
      <c r="R37" s="5">
        <f>(B37*U29)+B37</f>
        <v>339.15</v>
      </c>
      <c r="S37" s="6">
        <f>(R37*U29)+R37</f>
        <v>345.93299999999999</v>
      </c>
      <c r="T37" s="5">
        <f>(R37*U29)+R37</f>
        <v>345.93299999999999</v>
      </c>
      <c r="U37" s="5">
        <f>(T37*U29)+T37</f>
        <v>352.85165999999998</v>
      </c>
      <c r="V37" s="5">
        <f>(T37*U29)+T37</f>
        <v>352.85165999999998</v>
      </c>
      <c r="W37" s="5">
        <f>(V37*U29)+V37</f>
        <v>359.90869319999996</v>
      </c>
      <c r="X37" s="5">
        <f>(V37*U29)+V37</f>
        <v>359.90869319999996</v>
      </c>
      <c r="Y37" s="5">
        <f>(X37*U29)+X37</f>
        <v>367.10686706399997</v>
      </c>
      <c r="Z37" s="5">
        <f>(X37*U29)+X37</f>
        <v>367.10686706399997</v>
      </c>
      <c r="AA37" s="5">
        <f>(Z37*U29)+Z37</f>
        <v>374.44900440527999</v>
      </c>
      <c r="AB37" s="5">
        <f>(Z37*U29)+Z37</f>
        <v>374.44900440527999</v>
      </c>
      <c r="AC37" s="8">
        <f>SUM(S37)</f>
        <v>345.93299999999999</v>
      </c>
      <c r="AE37" s="21">
        <f>SUM(Q51:AA51)/11</f>
        <v>787.0117701520827</v>
      </c>
    </row>
    <row r="38" spans="1:31">
      <c r="A38" t="s">
        <v>15</v>
      </c>
      <c r="B38" s="22">
        <v>379.05</v>
      </c>
      <c r="C38" s="19"/>
      <c r="D38" s="19"/>
      <c r="E38" s="19"/>
      <c r="F38" s="19">
        <v>1</v>
      </c>
      <c r="G38" s="19"/>
      <c r="H38" s="19"/>
      <c r="I38" s="19"/>
      <c r="J38" s="19"/>
      <c r="K38" s="19"/>
      <c r="L38" s="19"/>
      <c r="M38" s="19"/>
      <c r="N38" s="19"/>
      <c r="O38">
        <f t="shared" si="1"/>
        <v>379.05</v>
      </c>
      <c r="Q38" s="5">
        <f>(B38*U29)+B38</f>
        <v>386.63100000000003</v>
      </c>
      <c r="R38" s="5">
        <f>(B38*U29)+B38</f>
        <v>386.63100000000003</v>
      </c>
      <c r="S38" s="5">
        <f>(R38*U29)+R38</f>
        <v>394.36362000000003</v>
      </c>
      <c r="T38" s="6">
        <f>(R38*U29)+R38</f>
        <v>394.36362000000003</v>
      </c>
      <c r="U38" s="5">
        <f>(T38*U29)+T38</f>
        <v>402.2508924</v>
      </c>
      <c r="V38" s="5">
        <f>(T38*U29)+T38</f>
        <v>402.2508924</v>
      </c>
      <c r="W38" s="5">
        <f>(V38*U29)+V38</f>
        <v>410.29591024799998</v>
      </c>
      <c r="X38" s="5">
        <f>(V38*U29)+V38</f>
        <v>410.29591024799998</v>
      </c>
      <c r="Y38" s="5">
        <f>(X38*U29)+X38</f>
        <v>418.50182845296001</v>
      </c>
      <c r="Z38" s="5">
        <f>(X38*U29)+X38</f>
        <v>418.50182845296001</v>
      </c>
      <c r="AA38" s="5">
        <f>(Z38*U29)+Z38</f>
        <v>426.87186502201922</v>
      </c>
      <c r="AB38" s="5">
        <f>(Z38*U29)+Z38</f>
        <v>426.87186502201922</v>
      </c>
      <c r="AC38" s="8">
        <f>SUM(T38)</f>
        <v>394.36362000000003</v>
      </c>
    </row>
    <row r="39" spans="1:31">
      <c r="A39" t="s">
        <v>16</v>
      </c>
      <c r="B39" s="22">
        <v>332.5</v>
      </c>
      <c r="C39" s="19"/>
      <c r="D39" s="19"/>
      <c r="E39" s="19"/>
      <c r="F39" s="19"/>
      <c r="G39" s="19">
        <v>1</v>
      </c>
      <c r="H39" s="19"/>
      <c r="I39" s="19"/>
      <c r="J39" s="19"/>
      <c r="K39" s="19"/>
      <c r="L39" s="19"/>
      <c r="M39" s="19"/>
      <c r="N39" s="19"/>
      <c r="O39">
        <f t="shared" si="1"/>
        <v>332.5</v>
      </c>
      <c r="Q39" s="5">
        <f>(B39*U29)+B39</f>
        <v>339.15</v>
      </c>
      <c r="R39" s="5">
        <f>(B39*U29)+B39</f>
        <v>339.15</v>
      </c>
      <c r="S39" s="18">
        <f>(R39*U29)+R39</f>
        <v>345.93299999999999</v>
      </c>
      <c r="T39" s="5">
        <f>(R39*U29)+R39</f>
        <v>345.93299999999999</v>
      </c>
      <c r="U39" s="6">
        <f>(T39*U29)+T39</f>
        <v>352.85165999999998</v>
      </c>
      <c r="V39" s="5">
        <f>(T39*U29)+T39</f>
        <v>352.85165999999998</v>
      </c>
      <c r="W39" s="5">
        <f>(V39*U29)+V39</f>
        <v>359.90869319999996</v>
      </c>
      <c r="X39" s="5">
        <f>(V39*U29)+V39</f>
        <v>359.90869319999996</v>
      </c>
      <c r="Y39" s="5">
        <f>(X39*U29)+X39</f>
        <v>367.10686706399997</v>
      </c>
      <c r="Z39" s="5">
        <f>(X39*U29)+X39</f>
        <v>367.10686706399997</v>
      </c>
      <c r="AA39" s="5">
        <f>(Z39*U29)+Z39</f>
        <v>374.44900440527999</v>
      </c>
      <c r="AB39" s="5">
        <f>(Z39*U29)+Z39</f>
        <v>374.44900440527999</v>
      </c>
      <c r="AC39" s="8">
        <f>SUM(U39)</f>
        <v>352.85165999999998</v>
      </c>
    </row>
    <row r="40" spans="1:31">
      <c r="A40" t="s">
        <v>17</v>
      </c>
      <c r="B40" s="22">
        <v>379.05</v>
      </c>
      <c r="C40" s="19"/>
      <c r="D40" s="19"/>
      <c r="E40" s="19"/>
      <c r="F40" s="19"/>
      <c r="G40" s="19"/>
      <c r="H40" s="19">
        <v>1</v>
      </c>
      <c r="I40" s="19"/>
      <c r="J40" s="19"/>
      <c r="K40" s="19"/>
      <c r="L40" s="19"/>
      <c r="M40" s="19"/>
      <c r="N40" s="19"/>
      <c r="O40">
        <f t="shared" si="1"/>
        <v>379.05</v>
      </c>
      <c r="Q40" s="5">
        <f>(B40*U29)+B40</f>
        <v>386.63100000000003</v>
      </c>
      <c r="R40" s="5">
        <f>(B40*U29)+B40</f>
        <v>386.63100000000003</v>
      </c>
      <c r="S40" s="18">
        <f>(R40*U29)+R40</f>
        <v>394.36362000000003</v>
      </c>
      <c r="T40" s="5">
        <f>(R40*U29)+R40</f>
        <v>394.36362000000003</v>
      </c>
      <c r="U40" s="5">
        <f>(T40*U29)+T40</f>
        <v>402.2508924</v>
      </c>
      <c r="V40" s="6">
        <f>(T40*U29)+T40</f>
        <v>402.2508924</v>
      </c>
      <c r="W40" s="5">
        <f>(V40*U29)+V40</f>
        <v>410.29591024799998</v>
      </c>
      <c r="X40" s="5">
        <f>(V40*U29)+V40</f>
        <v>410.29591024799998</v>
      </c>
      <c r="Y40" s="5">
        <f>(X40*U29)+X40</f>
        <v>418.50182845296001</v>
      </c>
      <c r="Z40" s="5">
        <f>(X40*U29)+X40</f>
        <v>418.50182845296001</v>
      </c>
      <c r="AA40" s="5">
        <f>(Z40*U29)+Z40</f>
        <v>426.87186502201922</v>
      </c>
      <c r="AB40" s="5">
        <f>(Z40*U29)+Z40</f>
        <v>426.87186502201922</v>
      </c>
      <c r="AC40" s="8">
        <f>SUM(V40)</f>
        <v>402.2508924</v>
      </c>
    </row>
    <row r="41" spans="1:31">
      <c r="A41" t="s">
        <v>73</v>
      </c>
      <c r="B41" s="22">
        <v>332.5</v>
      </c>
      <c r="C41" s="19"/>
      <c r="D41" s="19"/>
      <c r="E41" s="19"/>
      <c r="F41" s="19"/>
      <c r="G41" s="19"/>
      <c r="H41" s="19"/>
      <c r="I41" s="19">
        <v>1</v>
      </c>
      <c r="J41" s="19"/>
      <c r="K41" s="19"/>
      <c r="L41" s="19"/>
      <c r="M41" s="19"/>
      <c r="N41" s="19"/>
      <c r="O41">
        <f>B41*(C41+D41+E41+F41+G41+H41+I41)</f>
        <v>332.5</v>
      </c>
      <c r="Q41" s="5">
        <f>(B41*U29)+B41</f>
        <v>339.15</v>
      </c>
      <c r="R41" s="5">
        <f>(B41*U29)+B41</f>
        <v>339.15</v>
      </c>
      <c r="S41" s="18">
        <f>(R41*U29)+R41</f>
        <v>345.93299999999999</v>
      </c>
      <c r="T41" s="5">
        <f>(R41*U29)+R41</f>
        <v>345.93299999999999</v>
      </c>
      <c r="U41" s="5">
        <f>(T41*U29)+T41</f>
        <v>352.85165999999998</v>
      </c>
      <c r="V41" s="5">
        <f>(T41*U29)+T41</f>
        <v>352.85165999999998</v>
      </c>
      <c r="W41" s="6">
        <f>(V41*U29)+V41</f>
        <v>359.90869319999996</v>
      </c>
      <c r="X41" s="5">
        <f>(V41*U29)+V41</f>
        <v>359.90869319999996</v>
      </c>
      <c r="Y41" s="5">
        <f>(X41*U29)+X41</f>
        <v>367.10686706399997</v>
      </c>
      <c r="Z41" s="5">
        <f>(X41*U29)+X41</f>
        <v>367.10686706399997</v>
      </c>
      <c r="AA41" s="5">
        <f>(Z41*U29)+Z41</f>
        <v>374.44900440527999</v>
      </c>
      <c r="AB41" s="5">
        <f>(Z41*U29)+Z41</f>
        <v>374.44900440527999</v>
      </c>
      <c r="AC41" s="8">
        <f>SUM(W41)</f>
        <v>359.90869319999996</v>
      </c>
    </row>
    <row r="42" spans="1:31">
      <c r="A42" t="s">
        <v>74</v>
      </c>
      <c r="B42" s="22">
        <v>379.05</v>
      </c>
      <c r="C42" s="19"/>
      <c r="D42" s="19"/>
      <c r="E42" s="19"/>
      <c r="F42" s="19"/>
      <c r="G42" s="19"/>
      <c r="H42" s="19"/>
      <c r="I42" s="19"/>
      <c r="J42" s="19">
        <v>1</v>
      </c>
      <c r="K42" s="19"/>
      <c r="L42" s="19"/>
      <c r="M42" s="19"/>
      <c r="N42" s="19"/>
      <c r="O42">
        <f t="shared" ref="O42:O47" si="2">B42*(C42+D42+E42+F42+G42+H42+I42+J42+K42+L42+M42+N42)</f>
        <v>379.05</v>
      </c>
      <c r="Q42" s="5">
        <f>(B42*U29)+B42</f>
        <v>386.63100000000003</v>
      </c>
      <c r="R42" s="5">
        <f>(B42*U29)+B42</f>
        <v>386.63100000000003</v>
      </c>
      <c r="S42" s="18">
        <f>(R42*U29)+R42</f>
        <v>394.36362000000003</v>
      </c>
      <c r="T42" s="5">
        <f>(R42*U29)+R42</f>
        <v>394.36362000000003</v>
      </c>
      <c r="U42" s="5">
        <f>(T42*U29)+T42</f>
        <v>402.2508924</v>
      </c>
      <c r="V42" s="5">
        <f>(T42*U29)+T42</f>
        <v>402.2508924</v>
      </c>
      <c r="W42" s="5">
        <f>(V42*U29)+V42</f>
        <v>410.29591024799998</v>
      </c>
      <c r="X42" s="6">
        <f>(V42*U29)+V42</f>
        <v>410.29591024799998</v>
      </c>
      <c r="Y42" s="5">
        <f>(X42*U29)+X42</f>
        <v>418.50182845296001</v>
      </c>
      <c r="Z42" s="5">
        <f>(X42*U29)+X42</f>
        <v>418.50182845296001</v>
      </c>
      <c r="AA42" s="5">
        <f>(Z42*U29)+Z42</f>
        <v>426.87186502201922</v>
      </c>
      <c r="AB42" s="5">
        <f>(Z42*U29)+Z42</f>
        <v>426.87186502201922</v>
      </c>
      <c r="AC42" s="8">
        <f>SUM(X42)</f>
        <v>410.29591024799998</v>
      </c>
    </row>
    <row r="43" spans="1:31">
      <c r="A43" t="s">
        <v>75</v>
      </c>
      <c r="B43" s="22">
        <v>332.5</v>
      </c>
      <c r="C43" s="19"/>
      <c r="D43" s="19"/>
      <c r="E43" s="19"/>
      <c r="F43" s="19"/>
      <c r="G43" s="19"/>
      <c r="H43" s="19"/>
      <c r="I43" s="19"/>
      <c r="J43" s="19"/>
      <c r="K43" s="19">
        <v>1</v>
      </c>
      <c r="L43" s="19"/>
      <c r="M43" s="19"/>
      <c r="N43" s="19"/>
      <c r="O43">
        <f t="shared" si="2"/>
        <v>332.5</v>
      </c>
      <c r="Q43" s="5">
        <f>(B43*U29)+B43</f>
        <v>339.15</v>
      </c>
      <c r="R43" s="5">
        <f>(B43*U29)+B43</f>
        <v>339.15</v>
      </c>
      <c r="S43" s="18">
        <f>(R43*U29)+R43</f>
        <v>345.93299999999999</v>
      </c>
      <c r="T43" s="5">
        <f>(R43*U29)+R43</f>
        <v>345.93299999999999</v>
      </c>
      <c r="U43" s="5">
        <f>(T43*U29)+T43</f>
        <v>352.85165999999998</v>
      </c>
      <c r="V43" s="5">
        <f>(T43*U29)+T43</f>
        <v>352.85165999999998</v>
      </c>
      <c r="W43" s="5">
        <f>(V43*U29)+V43</f>
        <v>359.90869319999996</v>
      </c>
      <c r="X43" s="5">
        <f>(V43*U29)+V43</f>
        <v>359.90869319999996</v>
      </c>
      <c r="Y43" s="6">
        <f>(X43*U29)+X43</f>
        <v>367.10686706399997</v>
      </c>
      <c r="Z43" s="5">
        <f>(X43*U29)+X43</f>
        <v>367.10686706399997</v>
      </c>
      <c r="AA43" s="5">
        <f>(Z43*U29)+Z43</f>
        <v>374.44900440527999</v>
      </c>
      <c r="AB43" s="5">
        <f>(Z43*U29)+Z43</f>
        <v>374.44900440527999</v>
      </c>
      <c r="AC43" s="8">
        <f>SUM(Y43)</f>
        <v>367.10686706399997</v>
      </c>
    </row>
    <row r="44" spans="1:31">
      <c r="A44" t="s">
        <v>76</v>
      </c>
      <c r="B44" s="22">
        <v>379.05</v>
      </c>
      <c r="C44" s="19"/>
      <c r="D44" s="19"/>
      <c r="E44" s="19"/>
      <c r="F44" s="19"/>
      <c r="G44" s="19"/>
      <c r="H44" s="19"/>
      <c r="I44" s="19"/>
      <c r="J44" s="19"/>
      <c r="K44" s="19"/>
      <c r="L44" s="19">
        <v>1</v>
      </c>
      <c r="M44" s="19"/>
      <c r="N44" s="19"/>
      <c r="O44">
        <f t="shared" si="2"/>
        <v>379.05</v>
      </c>
      <c r="Q44" s="5">
        <f>(B44*U29)+B44</f>
        <v>386.63100000000003</v>
      </c>
      <c r="R44" s="5">
        <f>(B44*U29)+B44</f>
        <v>386.63100000000003</v>
      </c>
      <c r="S44" s="18">
        <f>(R44*U29)+R44</f>
        <v>394.36362000000003</v>
      </c>
      <c r="T44" s="5">
        <f>(R44*U29)+R44</f>
        <v>394.36362000000003</v>
      </c>
      <c r="U44" s="5">
        <f>(T44*U29)+T44</f>
        <v>402.2508924</v>
      </c>
      <c r="V44" s="5">
        <f>(T44*U29)+T44</f>
        <v>402.2508924</v>
      </c>
      <c r="W44" s="5">
        <f>(V44*U29)+V44</f>
        <v>410.29591024799998</v>
      </c>
      <c r="X44" s="5">
        <f>(V44*U29)+V44</f>
        <v>410.29591024799998</v>
      </c>
      <c r="Y44" s="5">
        <f>(X44*U29)+X44</f>
        <v>418.50182845296001</v>
      </c>
      <c r="Z44" s="6">
        <f>(X44*U29)+X44</f>
        <v>418.50182845296001</v>
      </c>
      <c r="AA44" s="5">
        <f>(Z44*U29)+Z44</f>
        <v>426.87186502201922</v>
      </c>
      <c r="AB44" s="5">
        <f>(Z44*U29)+Z44</f>
        <v>426.87186502201922</v>
      </c>
      <c r="AC44" s="8">
        <f>SUM(Z44)</f>
        <v>418.50182845296001</v>
      </c>
    </row>
    <row r="45" spans="1:31">
      <c r="A45" t="s">
        <v>77</v>
      </c>
      <c r="B45" s="22">
        <v>332.5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>
        <v>1</v>
      </c>
      <c r="N45" s="19"/>
      <c r="O45">
        <f t="shared" si="2"/>
        <v>332.5</v>
      </c>
      <c r="Q45" s="5">
        <f>(B45*U29)+B45</f>
        <v>339.15</v>
      </c>
      <c r="R45" s="5">
        <f>(B45*U29)+B45</f>
        <v>339.15</v>
      </c>
      <c r="S45" s="18">
        <f>(R45*U29)+R45</f>
        <v>345.93299999999999</v>
      </c>
      <c r="T45" s="5">
        <f>(R45*U29)+R45</f>
        <v>345.93299999999999</v>
      </c>
      <c r="U45" s="5">
        <f>(T45*U29)+T45</f>
        <v>352.85165999999998</v>
      </c>
      <c r="V45" s="5">
        <f>(T45*U29)+T45</f>
        <v>352.85165999999998</v>
      </c>
      <c r="W45" s="5">
        <f>(V45*U29)+V45</f>
        <v>359.90869319999996</v>
      </c>
      <c r="X45" s="5">
        <f>(V45*U29)+V45</f>
        <v>359.90869319999996</v>
      </c>
      <c r="Y45" s="5">
        <f>(X45*U29)+X45</f>
        <v>367.10686706399997</v>
      </c>
      <c r="Z45" s="5">
        <f>(X45*U29)+X45</f>
        <v>367.10686706399997</v>
      </c>
      <c r="AA45" s="6">
        <f>(Z45*U29)+Z45</f>
        <v>374.44900440527999</v>
      </c>
      <c r="AB45" s="5">
        <f>(Z45*U29)+Z45</f>
        <v>374.44900440527999</v>
      </c>
      <c r="AC45" s="8">
        <f>SUM(AA45)</f>
        <v>374.44900440527999</v>
      </c>
    </row>
    <row r="46" spans="1:31">
      <c r="A46" t="s">
        <v>78</v>
      </c>
      <c r="B46" s="22">
        <v>379.05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>
        <v>1</v>
      </c>
      <c r="O46">
        <f t="shared" si="2"/>
        <v>379.05</v>
      </c>
      <c r="Q46" s="5">
        <f>(B46*U29)+B46</f>
        <v>386.63100000000003</v>
      </c>
      <c r="R46" s="5">
        <f>(B46*U29)+B46</f>
        <v>386.63100000000003</v>
      </c>
      <c r="S46" s="18">
        <f>(R46*U29)+R46</f>
        <v>394.36362000000003</v>
      </c>
      <c r="T46" s="5">
        <f>(R46*U29)+R46</f>
        <v>394.36362000000003</v>
      </c>
      <c r="U46" s="5">
        <f>(T46*U29)+T46</f>
        <v>402.2508924</v>
      </c>
      <c r="V46" s="5">
        <f>(T46*U29)+T46</f>
        <v>402.2508924</v>
      </c>
      <c r="W46" s="5">
        <f>(V46*U29)+V46</f>
        <v>410.29591024799998</v>
      </c>
      <c r="X46" s="5">
        <f>(V46*U29)+V46</f>
        <v>410.29591024799998</v>
      </c>
      <c r="Y46" s="5">
        <f>(X46*U29)+X46</f>
        <v>418.50182845296001</v>
      </c>
      <c r="Z46" s="5">
        <f>(X46*U29)+X46</f>
        <v>418.50182845296001</v>
      </c>
      <c r="AA46" s="5">
        <f>(Z46*U29)+Z46</f>
        <v>426.87186502201922</v>
      </c>
      <c r="AB46" s="6">
        <f>(Z46*U29)+Z46</f>
        <v>426.87186502201922</v>
      </c>
      <c r="AC46" s="8">
        <f>SUM(AB46)</f>
        <v>426.87186502201922</v>
      </c>
    </row>
    <row r="47" spans="1:31">
      <c r="A47" t="s">
        <v>18</v>
      </c>
      <c r="B47">
        <v>50</v>
      </c>
      <c r="C47" s="19"/>
      <c r="D47" s="19">
        <v>1</v>
      </c>
      <c r="E47" s="19"/>
      <c r="F47" s="19">
        <v>1</v>
      </c>
      <c r="G47" s="19"/>
      <c r="H47" s="19">
        <v>1</v>
      </c>
      <c r="I47" s="19">
        <v>0</v>
      </c>
      <c r="J47" s="19">
        <v>1</v>
      </c>
      <c r="K47" s="19">
        <v>0</v>
      </c>
      <c r="L47" s="19">
        <v>1</v>
      </c>
      <c r="M47" s="19">
        <v>0</v>
      </c>
      <c r="N47" s="19">
        <v>1</v>
      </c>
      <c r="O47">
        <f t="shared" si="2"/>
        <v>300</v>
      </c>
      <c r="Q47" s="18">
        <f>(B47*U29)+B47</f>
        <v>51</v>
      </c>
      <c r="R47" s="6">
        <f>(B47*U29)+B47</f>
        <v>51</v>
      </c>
      <c r="S47" s="18">
        <f>(R47*U29)+R47</f>
        <v>52.02</v>
      </c>
      <c r="T47" s="6">
        <f>(R47*U29)+R47</f>
        <v>52.02</v>
      </c>
      <c r="U47" s="18">
        <f>(T47*U29)+T47</f>
        <v>53.060400000000001</v>
      </c>
      <c r="V47" s="6">
        <f>(T47*U29)+T47</f>
        <v>53.060400000000001</v>
      </c>
      <c r="W47" s="18">
        <f>(V47*U29)+V47</f>
        <v>54.121608000000002</v>
      </c>
      <c r="X47" s="6">
        <f>(V47*U29)+V47</f>
        <v>54.121608000000002</v>
      </c>
      <c r="Y47" s="18">
        <f>(X47*U29)+X47</f>
        <v>55.204040160000005</v>
      </c>
      <c r="Z47" s="6">
        <f>(X47*U29)+X47</f>
        <v>55.204040160000005</v>
      </c>
      <c r="AA47" s="18">
        <f>(Z47*U29)+Z47</f>
        <v>56.308120963200004</v>
      </c>
      <c r="AB47" s="6">
        <f>(Z47*U29)+Z47</f>
        <v>56.308120963200004</v>
      </c>
      <c r="AC47" s="8">
        <f>SUM(AB47,Z47,X47,V47,T47,R47)</f>
        <v>321.71416912320001</v>
      </c>
    </row>
    <row r="48" spans="1:31">
      <c r="A48" t="s">
        <v>19</v>
      </c>
      <c r="B48">
        <v>4.5</v>
      </c>
      <c r="C48" s="19">
        <v>1</v>
      </c>
      <c r="D48" s="19">
        <v>1</v>
      </c>
      <c r="E48" s="19">
        <v>1</v>
      </c>
      <c r="F48" s="19">
        <v>1</v>
      </c>
      <c r="G48" s="19">
        <v>1</v>
      </c>
      <c r="H48" s="19">
        <v>1</v>
      </c>
      <c r="I48" s="19">
        <v>1</v>
      </c>
      <c r="J48" s="19">
        <v>1</v>
      </c>
      <c r="K48" s="19">
        <v>1</v>
      </c>
      <c r="L48" s="19">
        <v>1</v>
      </c>
      <c r="M48" s="19">
        <v>1</v>
      </c>
      <c r="N48" s="19">
        <v>1</v>
      </c>
      <c r="O48">
        <f>SUM(B48)*(C48+D48+E48+F48+G48+H48+I48+J48+K48+L48+M48+N48)</f>
        <v>54</v>
      </c>
      <c r="Q48" s="6">
        <f>(B48*U29)+B48</f>
        <v>4.59</v>
      </c>
      <c r="R48" s="6">
        <f>(B48*U29)+B48</f>
        <v>4.59</v>
      </c>
      <c r="S48" s="6">
        <f>(R48*U29)+R48</f>
        <v>4.6818</v>
      </c>
      <c r="T48" s="6">
        <f>(R48*U29)+R48</f>
        <v>4.6818</v>
      </c>
      <c r="U48" s="6">
        <f>(T48*U29)+T48</f>
        <v>4.775436</v>
      </c>
      <c r="V48" s="6">
        <f>(T48*U29)+T48</f>
        <v>4.775436</v>
      </c>
      <c r="W48" s="6">
        <f>(V48*U29)+V48</f>
        <v>4.8709447199999998</v>
      </c>
      <c r="X48" s="6">
        <f>(V48*U29)+V48</f>
        <v>4.8709447199999998</v>
      </c>
      <c r="Y48" s="6">
        <f>(X48*U29)+X48</f>
        <v>4.9683636143999994</v>
      </c>
      <c r="Z48" s="6">
        <f>(X48*U29)+X48</f>
        <v>4.9683636143999994</v>
      </c>
      <c r="AA48" s="6">
        <f>(Z48*U29)+Z48</f>
        <v>5.0677308866879995</v>
      </c>
      <c r="AB48" s="6">
        <f>(Z48*U29)+Z48</f>
        <v>5.0677308866879995</v>
      </c>
      <c r="AC48" s="8">
        <f>SUM(Q48:AB48)</f>
        <v>57.908550442175979</v>
      </c>
    </row>
    <row r="49" spans="1:29">
      <c r="O49" s="1">
        <f>SUM(O31:O48)</f>
        <v>9358.7999999999993</v>
      </c>
      <c r="V49" s="5"/>
      <c r="W49" s="5"/>
      <c r="X49" s="5"/>
      <c r="Y49" s="5"/>
      <c r="Z49" s="5"/>
      <c r="AA49" s="5"/>
      <c r="AB49" s="5"/>
      <c r="AC49" s="8">
        <f>SUM(AC31:AC48)</f>
        <v>10052.996528726444</v>
      </c>
    </row>
    <row r="50" spans="1:29">
      <c r="AC50" s="15">
        <f>AC49/12</f>
        <v>837.74971072720371</v>
      </c>
    </row>
    <row r="51" spans="1:29">
      <c r="O51" s="5">
        <f>O49/12</f>
        <v>779.9</v>
      </c>
      <c r="Q51" s="9">
        <f>SUM(Q31,Q34:Q35,Q48)</f>
        <v>542.33399999999995</v>
      </c>
      <c r="R51" s="9">
        <f>SUM(R31:R32,R34,R36,R47:R48)</f>
        <v>913.15500000000009</v>
      </c>
      <c r="S51" s="9">
        <f>SUM(S31,S37,S48)</f>
        <v>473.06988000000001</v>
      </c>
      <c r="T51" s="9">
        <f>SUM(T31:T34,T38,T47:T48)</f>
        <v>1289.5653960000002</v>
      </c>
      <c r="U51" s="9">
        <f>SUM(U31,U39,U48)</f>
        <v>482.53127760000001</v>
      </c>
      <c r="V51" s="9">
        <f>SUM(V31:V32,V34,V40,V47:V48)</f>
        <v>1033.39373832</v>
      </c>
      <c r="W51" s="9">
        <f>SUM(W31,W41,W48)</f>
        <v>492.18190315199996</v>
      </c>
      <c r="X51" s="9">
        <f>SUM(X31:X34,X42,X47:X48)</f>
        <v>1341.6638379983997</v>
      </c>
      <c r="Y51" s="9">
        <f>SUM(Y31,Y43,Y48)</f>
        <v>502.02554121503999</v>
      </c>
      <c r="Z51" s="9">
        <f>SUM(Z31:Z32,Z34,Z44,Z47:Z48)</f>
        <v>1075.142845348128</v>
      </c>
      <c r="AA51" s="9">
        <f>SUM(AA31,AA45,AA48)</f>
        <v>512.06605203934078</v>
      </c>
      <c r="AB51" s="9">
        <f>SUM(AB31:AB34,AB46:AB48)</f>
        <v>1395.8670570535355</v>
      </c>
      <c r="AC51" s="9">
        <f>SUM(Q51:AB51)</f>
        <v>10052.996528726446</v>
      </c>
    </row>
    <row r="52" spans="1:29" s="22" customFormat="1">
      <c r="O52" s="5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s="22" customFormat="1">
      <c r="A53" s="47" t="s">
        <v>163</v>
      </c>
      <c r="O53" s="5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>
        <f>SUM(Q51:AB51)/12</f>
        <v>837.74971072720382</v>
      </c>
    </row>
    <row r="54" spans="1:29" s="22" customFormat="1">
      <c r="A54" s="21" t="s">
        <v>164</v>
      </c>
      <c r="B54" s="48" t="s">
        <v>165</v>
      </c>
      <c r="O54" s="5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s="22" customFormat="1">
      <c r="A55" s="45">
        <v>1.03</v>
      </c>
      <c r="B55" s="48">
        <v>6</v>
      </c>
      <c r="D55" s="9" t="s">
        <v>166</v>
      </c>
      <c r="E55" s="13"/>
      <c r="F55" s="13"/>
      <c r="O55" s="5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 s="22" customFormat="1">
      <c r="D56" s="13"/>
      <c r="E56" s="49">
        <f>AC53*((A55^B55)-1)/(A55-1)/B55</f>
        <v>903.15141823955071</v>
      </c>
      <c r="F56" s="13"/>
      <c r="O56" s="5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8" spans="1:29">
      <c r="A58" s="2" t="s">
        <v>91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29">
      <c r="A59" s="21" t="s">
        <v>59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>
      <c r="A61" s="22"/>
      <c r="B61" s="22" t="s">
        <v>9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 t="s">
        <v>20</v>
      </c>
      <c r="O61" s="22"/>
      <c r="P61" s="11">
        <v>0</v>
      </c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29">
      <c r="A62" s="22"/>
      <c r="B62" s="22" t="s">
        <v>8</v>
      </c>
      <c r="C62" s="22" t="s">
        <v>1</v>
      </c>
      <c r="D62" s="22" t="s">
        <v>2</v>
      </c>
      <c r="E62" s="22" t="s">
        <v>3</v>
      </c>
      <c r="F62" s="22" t="s">
        <v>4</v>
      </c>
      <c r="G62" s="22" t="s">
        <v>5</v>
      </c>
      <c r="H62" s="22" t="s">
        <v>6</v>
      </c>
      <c r="I62" s="22"/>
      <c r="J62" s="22" t="s">
        <v>21</v>
      </c>
      <c r="K62" s="22"/>
      <c r="L62" s="22" t="s">
        <v>21</v>
      </c>
      <c r="M62" s="22" t="s">
        <v>22</v>
      </c>
      <c r="N62" s="22" t="s">
        <v>23</v>
      </c>
      <c r="O62" s="22" t="s">
        <v>24</v>
      </c>
      <c r="P62" s="22" t="s">
        <v>25</v>
      </c>
      <c r="Q62" s="22" t="s">
        <v>26</v>
      </c>
      <c r="R62" s="22"/>
    </row>
    <row r="63" spans="1:29">
      <c r="A63" s="22" t="s">
        <v>28</v>
      </c>
      <c r="B63" s="22">
        <v>114.8</v>
      </c>
      <c r="C63" s="23">
        <v>1</v>
      </c>
      <c r="D63" s="23">
        <v>1</v>
      </c>
      <c r="E63" s="23">
        <v>1</v>
      </c>
      <c r="F63" s="23">
        <v>1</v>
      </c>
      <c r="G63" s="23">
        <v>1</v>
      </c>
      <c r="H63" s="23">
        <v>1</v>
      </c>
      <c r="I63" s="22"/>
      <c r="J63" s="22">
        <f>B63*(C63+D63+E63+F63+G63+H63)</f>
        <v>688.8</v>
      </c>
      <c r="K63" s="22"/>
      <c r="L63" s="20">
        <f>(B63*P61)+B63</f>
        <v>114.8</v>
      </c>
      <c r="M63" s="20">
        <f>(L63*P61)+L63</f>
        <v>114.8</v>
      </c>
      <c r="N63" s="20">
        <f>(M63*P61)+M63</f>
        <v>114.8</v>
      </c>
      <c r="O63" s="20">
        <f>(N63*P61)+N63</f>
        <v>114.8</v>
      </c>
      <c r="P63" s="20">
        <f>(O63*P61)+O63</f>
        <v>114.8</v>
      </c>
      <c r="Q63" s="20">
        <f>(P63*P61)+P63</f>
        <v>114.8</v>
      </c>
      <c r="R63" s="8">
        <f>SUM(L63:Q63)</f>
        <v>688.8</v>
      </c>
      <c r="T63" s="47" t="s">
        <v>176</v>
      </c>
    </row>
    <row r="64" spans="1:29">
      <c r="A64" s="22" t="s">
        <v>160</v>
      </c>
      <c r="B64" s="22">
        <v>450.5</v>
      </c>
      <c r="C64" s="23"/>
      <c r="D64" s="23">
        <v>1</v>
      </c>
      <c r="E64" s="23"/>
      <c r="F64" s="23">
        <v>1</v>
      </c>
      <c r="G64" s="23"/>
      <c r="H64" s="23">
        <v>1</v>
      </c>
      <c r="I64" s="22"/>
      <c r="J64" s="22">
        <f>B64*(C64+D64+E64+F64+G64+H64)</f>
        <v>1351.5</v>
      </c>
      <c r="K64" s="22"/>
      <c r="L64" s="5">
        <f>(B64*P61)+B64</f>
        <v>450.5</v>
      </c>
      <c r="M64" s="20">
        <f>(L64*P61)+L64</f>
        <v>450.5</v>
      </c>
      <c r="N64" s="5">
        <f>(M64*P61)+M64</f>
        <v>450.5</v>
      </c>
      <c r="O64" s="20">
        <f>(N64*P61)+N64</f>
        <v>450.5</v>
      </c>
      <c r="P64" s="5">
        <f>(O64*P61)+O64</f>
        <v>450.5</v>
      </c>
      <c r="Q64" s="20">
        <f>(P64*P61)+P64</f>
        <v>450.5</v>
      </c>
      <c r="R64" s="8">
        <f>M64+O64+Q64</f>
        <v>1351.5</v>
      </c>
    </row>
    <row r="65" spans="1:20">
      <c r="A65" s="22" t="s">
        <v>30</v>
      </c>
      <c r="B65" s="22">
        <v>259.2</v>
      </c>
      <c r="C65" s="23"/>
      <c r="D65" s="23"/>
      <c r="E65" s="23"/>
      <c r="F65" s="23">
        <v>1</v>
      </c>
      <c r="G65" s="23"/>
      <c r="H65" s="23"/>
      <c r="I65" s="22"/>
      <c r="J65" s="22">
        <f>B65*(C65+D65+E65+F65+G65+H65)</f>
        <v>259.2</v>
      </c>
      <c r="K65" s="22"/>
      <c r="L65" s="5">
        <f>(B65*P61)+B65</f>
        <v>259.2</v>
      </c>
      <c r="M65" s="5">
        <f>(L65*P61)+L65</f>
        <v>259.2</v>
      </c>
      <c r="N65" s="5">
        <f>(M65*P61)+M65</f>
        <v>259.2</v>
      </c>
      <c r="O65" s="20">
        <f>(N65*P61)+N65</f>
        <v>259.2</v>
      </c>
      <c r="P65" s="5">
        <f>(O65*P61)+O65</f>
        <v>259.2</v>
      </c>
      <c r="Q65" s="5">
        <f>(P65*P61)+P65</f>
        <v>259.2</v>
      </c>
      <c r="R65" s="8">
        <f>SUM(O65)</f>
        <v>259.2</v>
      </c>
      <c r="T65" s="45">
        <f>SUM(L77:N77)/3</f>
        <v>711.15</v>
      </c>
    </row>
    <row r="66" spans="1:20">
      <c r="A66" s="22" t="s">
        <v>33</v>
      </c>
      <c r="B66" s="22">
        <v>77</v>
      </c>
      <c r="C66" s="23">
        <v>1</v>
      </c>
      <c r="D66" s="23">
        <v>2</v>
      </c>
      <c r="E66" s="23"/>
      <c r="F66" s="23">
        <v>2</v>
      </c>
      <c r="G66" s="23"/>
      <c r="H66" s="23">
        <v>2</v>
      </c>
      <c r="I66" s="22"/>
      <c r="J66" s="22">
        <f>B66*(C66+D66+F66+H66)</f>
        <v>539</v>
      </c>
      <c r="K66" s="22"/>
      <c r="L66" s="20">
        <f>(B66*P61)+B66</f>
        <v>77</v>
      </c>
      <c r="M66" s="20">
        <f>(L66*P61)+L66*D66</f>
        <v>154</v>
      </c>
      <c r="N66" s="5">
        <f>(M66*P61)+M66</f>
        <v>154</v>
      </c>
      <c r="O66" s="20">
        <f>(N66*P61)+N66</f>
        <v>154</v>
      </c>
      <c r="P66" s="5">
        <f>(O66*P61)+O66</f>
        <v>154</v>
      </c>
      <c r="Q66" s="20">
        <f>(P66*P61)+P66</f>
        <v>154</v>
      </c>
      <c r="R66" s="8">
        <f>SUM(L66+M66+O66,Q66)</f>
        <v>539</v>
      </c>
    </row>
    <row r="67" spans="1:20">
      <c r="A67" s="22" t="s">
        <v>12</v>
      </c>
      <c r="B67" s="22">
        <v>332.5</v>
      </c>
      <c r="C67" s="23">
        <v>1</v>
      </c>
      <c r="D67" s="23"/>
      <c r="E67" s="23"/>
      <c r="F67" s="23"/>
      <c r="G67" s="23"/>
      <c r="H67" s="23"/>
      <c r="I67" s="22"/>
      <c r="J67" s="22">
        <f t="shared" ref="J67:J73" si="3">B67*(C67+D67+E67+F67+G67+H67)</f>
        <v>332.5</v>
      </c>
      <c r="K67" s="22"/>
      <c r="L67" s="20">
        <f>(B67*P61)+B67</f>
        <v>332.5</v>
      </c>
      <c r="M67" s="5">
        <f>(L67*P61)+L67</f>
        <v>332.5</v>
      </c>
      <c r="N67" s="5">
        <f>(M67*P61)+M67</f>
        <v>332.5</v>
      </c>
      <c r="O67" s="5">
        <f>(N67*P61)+N67</f>
        <v>332.5</v>
      </c>
      <c r="P67" s="5">
        <f>(O67*P61)+O67</f>
        <v>332.5</v>
      </c>
      <c r="Q67" s="5">
        <f>(P67*P61)+P67</f>
        <v>332.5</v>
      </c>
      <c r="R67" s="8">
        <f>SUM(L67)</f>
        <v>332.5</v>
      </c>
      <c r="T67" s="47" t="s">
        <v>177</v>
      </c>
    </row>
    <row r="68" spans="1:20">
      <c r="A68" s="22" t="s">
        <v>13</v>
      </c>
      <c r="B68" s="22">
        <v>379.05</v>
      </c>
      <c r="C68" s="23"/>
      <c r="D68" s="23">
        <v>1</v>
      </c>
      <c r="E68" s="23"/>
      <c r="F68" s="23"/>
      <c r="G68" s="23"/>
      <c r="H68" s="23"/>
      <c r="I68" s="22"/>
      <c r="J68" s="22">
        <f t="shared" si="3"/>
        <v>379.05</v>
      </c>
      <c r="K68" s="22"/>
      <c r="L68" s="5">
        <f>(B68*P61)+B68</f>
        <v>379.05</v>
      </c>
      <c r="M68" s="20">
        <f>(L68*P61)+L68</f>
        <v>379.05</v>
      </c>
      <c r="N68" s="5">
        <f>(M68*P61)+M68</f>
        <v>379.05</v>
      </c>
      <c r="O68" s="5">
        <f>(N68*P61)+N68</f>
        <v>379.05</v>
      </c>
      <c r="P68" s="5">
        <f>(O68*P61)+O68</f>
        <v>379.05</v>
      </c>
      <c r="Q68" s="5">
        <f>(P68*P61)+P68</f>
        <v>379.05</v>
      </c>
      <c r="R68" s="8">
        <f>SUM(M68)</f>
        <v>379.05</v>
      </c>
    </row>
    <row r="69" spans="1:20">
      <c r="A69" s="22" t="s">
        <v>14</v>
      </c>
      <c r="B69" s="22">
        <v>332.5</v>
      </c>
      <c r="C69" s="23"/>
      <c r="D69" s="23"/>
      <c r="E69" s="23">
        <v>1</v>
      </c>
      <c r="F69" s="23"/>
      <c r="G69" s="23"/>
      <c r="H69" s="23"/>
      <c r="I69" s="22"/>
      <c r="J69" s="22">
        <f t="shared" si="3"/>
        <v>332.5</v>
      </c>
      <c r="K69" s="22"/>
      <c r="L69" s="5">
        <f>(B69*P61)+B69</f>
        <v>332.5</v>
      </c>
      <c r="M69" s="5">
        <f>(L69*P61)+L69</f>
        <v>332.5</v>
      </c>
      <c r="N69" s="20">
        <f>(M69*P61)+M69</f>
        <v>332.5</v>
      </c>
      <c r="O69" s="5">
        <f>(N69*P61)+N69</f>
        <v>332.5</v>
      </c>
      <c r="P69" s="5">
        <f>(O69*P61)+O69</f>
        <v>332.5</v>
      </c>
      <c r="Q69" s="5">
        <f>(P69*P61)+P69</f>
        <v>332.5</v>
      </c>
      <c r="R69" s="8">
        <f>SUM(N69)</f>
        <v>332.5</v>
      </c>
      <c r="T69" s="45">
        <f>SUM(L77:P77)/5</f>
        <v>799.46</v>
      </c>
    </row>
    <row r="70" spans="1:20">
      <c r="A70" s="22" t="s">
        <v>15</v>
      </c>
      <c r="B70" s="22">
        <v>379.05</v>
      </c>
      <c r="C70" s="23"/>
      <c r="D70" s="23"/>
      <c r="E70" s="23"/>
      <c r="F70" s="23">
        <v>1</v>
      </c>
      <c r="G70" s="23"/>
      <c r="H70" s="23"/>
      <c r="I70" s="22"/>
      <c r="J70" s="22">
        <f t="shared" si="3"/>
        <v>379.05</v>
      </c>
      <c r="K70" s="22"/>
      <c r="L70" s="5">
        <f>(B70*P61)+B70</f>
        <v>379.05</v>
      </c>
      <c r="M70" s="5">
        <f>(L70*P61)+L70</f>
        <v>379.05</v>
      </c>
      <c r="N70" s="5">
        <f>(M70*P61)+M70</f>
        <v>379.05</v>
      </c>
      <c r="O70" s="20">
        <f>(N70*P61)+N70</f>
        <v>379.05</v>
      </c>
      <c r="P70" s="5">
        <f>(O70*P61)+O70</f>
        <v>379.05</v>
      </c>
      <c r="Q70" s="5">
        <f>(P70*P61)+P70</f>
        <v>379.05</v>
      </c>
      <c r="R70" s="8">
        <f>SUM(O70)</f>
        <v>379.05</v>
      </c>
    </row>
    <row r="71" spans="1:20">
      <c r="A71" s="22" t="s">
        <v>16</v>
      </c>
      <c r="B71" s="22">
        <v>332.5</v>
      </c>
      <c r="C71" s="23"/>
      <c r="D71" s="23"/>
      <c r="E71" s="23"/>
      <c r="F71" s="23"/>
      <c r="G71" s="23">
        <v>1</v>
      </c>
      <c r="H71" s="23"/>
      <c r="I71" s="22"/>
      <c r="J71" s="22">
        <f t="shared" si="3"/>
        <v>332.5</v>
      </c>
      <c r="K71" s="22"/>
      <c r="L71" s="5">
        <f>(B71*P61)+B71</f>
        <v>332.5</v>
      </c>
      <c r="M71" s="5">
        <f>(L71*P61)+L71</f>
        <v>332.5</v>
      </c>
      <c r="N71" s="5">
        <f>(M71*P61)+M71</f>
        <v>332.5</v>
      </c>
      <c r="O71" s="5">
        <f>(N71*P61)+N71</f>
        <v>332.5</v>
      </c>
      <c r="P71" s="20">
        <f>(O71*P61)+O71</f>
        <v>332.5</v>
      </c>
      <c r="Q71" s="5">
        <f>(P71*P61)+P71</f>
        <v>332.5</v>
      </c>
      <c r="R71" s="8">
        <f>SUM(P71)</f>
        <v>332.5</v>
      </c>
    </row>
    <row r="72" spans="1:20">
      <c r="A72" s="22" t="s">
        <v>17</v>
      </c>
      <c r="B72" s="22">
        <v>379.05</v>
      </c>
      <c r="C72" s="23"/>
      <c r="D72" s="23"/>
      <c r="E72" s="23"/>
      <c r="F72" s="23"/>
      <c r="G72" s="23"/>
      <c r="H72" s="23">
        <v>1</v>
      </c>
      <c r="I72" s="22"/>
      <c r="J72" s="22">
        <f t="shared" si="3"/>
        <v>379.05</v>
      </c>
      <c r="K72" s="22"/>
      <c r="L72" s="5">
        <f>(B72*P61)+B72</f>
        <v>379.05</v>
      </c>
      <c r="M72" s="5">
        <f>(L72*P61)+L72</f>
        <v>379.05</v>
      </c>
      <c r="N72" s="5">
        <f>(M72*P61)+M72</f>
        <v>379.05</v>
      </c>
      <c r="O72" s="5">
        <f>(N72*P61)+N72</f>
        <v>379.05</v>
      </c>
      <c r="P72" s="5">
        <f>(O72*P61)+O72</f>
        <v>379.05</v>
      </c>
      <c r="Q72" s="20">
        <f>(P72*P61)+P72</f>
        <v>379.05</v>
      </c>
      <c r="R72" s="8">
        <f>SUM(Q72)</f>
        <v>379.05</v>
      </c>
    </row>
    <row r="73" spans="1:20">
      <c r="A73" s="22" t="s">
        <v>18</v>
      </c>
      <c r="B73" s="22">
        <v>50</v>
      </c>
      <c r="C73" s="23"/>
      <c r="D73" s="23">
        <v>1</v>
      </c>
      <c r="E73" s="23"/>
      <c r="F73" s="23">
        <v>1</v>
      </c>
      <c r="G73" s="23"/>
      <c r="H73" s="23">
        <v>1</v>
      </c>
      <c r="I73" s="22"/>
      <c r="J73" s="22">
        <f t="shared" si="3"/>
        <v>150</v>
      </c>
      <c r="K73" s="22"/>
      <c r="L73" s="5">
        <f>(B73*P61)+B73</f>
        <v>50</v>
      </c>
      <c r="M73" s="20">
        <f>(L73*P61)+L73</f>
        <v>50</v>
      </c>
      <c r="N73" s="5">
        <f>(M73*P61)+M73</f>
        <v>50</v>
      </c>
      <c r="O73" s="20">
        <f>(N73*P61)+N73</f>
        <v>50</v>
      </c>
      <c r="P73" s="5">
        <f>(O73*P61)+O73</f>
        <v>50</v>
      </c>
      <c r="Q73" s="20">
        <f>(P73*P61)+P73</f>
        <v>50</v>
      </c>
      <c r="R73" s="8">
        <f>SUM(M73,O73,Q73)</f>
        <v>150</v>
      </c>
    </row>
    <row r="74" spans="1:20">
      <c r="A74" s="22" t="s">
        <v>19</v>
      </c>
      <c r="B74" s="22">
        <v>4.5</v>
      </c>
      <c r="C74" s="23">
        <v>1</v>
      </c>
      <c r="D74" s="23">
        <v>1</v>
      </c>
      <c r="E74" s="23">
        <v>1</v>
      </c>
      <c r="F74" s="23">
        <v>1</v>
      </c>
      <c r="G74" s="23">
        <v>1</v>
      </c>
      <c r="H74" s="23">
        <v>1</v>
      </c>
      <c r="I74" s="22"/>
      <c r="J74" s="22">
        <f>SUM(B74)*(C74+D74+E74+F74+G74+H74)</f>
        <v>27</v>
      </c>
      <c r="K74" s="22"/>
      <c r="L74" s="20">
        <f>(B74*P61)+B74</f>
        <v>4.5</v>
      </c>
      <c r="M74" s="20">
        <f>(L74*P61)+L74</f>
        <v>4.5</v>
      </c>
      <c r="N74" s="20">
        <f>(M74*P61)+M74</f>
        <v>4.5</v>
      </c>
      <c r="O74" s="20">
        <f>(N74*P61)+N74</f>
        <v>4.5</v>
      </c>
      <c r="P74" s="20">
        <f>(O74*P61)+O74</f>
        <v>4.5</v>
      </c>
      <c r="Q74" s="20">
        <f>(P74*P61)+P74</f>
        <v>4.5</v>
      </c>
      <c r="R74" s="8">
        <f>SUM(L74:Q74)</f>
        <v>27</v>
      </c>
    </row>
    <row r="75" spans="1:20">
      <c r="A75" s="22"/>
      <c r="B75" s="22"/>
      <c r="C75" s="22"/>
      <c r="D75" s="22"/>
      <c r="E75" s="22"/>
      <c r="F75" s="22"/>
      <c r="G75" s="22"/>
      <c r="H75" s="22"/>
      <c r="I75" s="22"/>
      <c r="J75" s="22">
        <f>SUM(J63:J74)</f>
        <v>5150.1500000000005</v>
      </c>
      <c r="K75" s="22"/>
      <c r="L75" s="5">
        <f>J75/6</f>
        <v>858.35833333333346</v>
      </c>
      <c r="M75" s="5"/>
      <c r="N75" s="5"/>
      <c r="O75" s="5"/>
      <c r="P75" s="5"/>
      <c r="Q75" s="5"/>
      <c r="R75" s="8">
        <f>SUM(R63:R74)</f>
        <v>5150.1500000000005</v>
      </c>
    </row>
    <row r="76" spans="1:20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5"/>
      <c r="M76" s="5"/>
      <c r="N76" s="5"/>
      <c r="O76" s="5"/>
      <c r="P76" s="5"/>
      <c r="Q76" s="5"/>
      <c r="R76" s="5">
        <f>R75/6</f>
        <v>858.35833333333346</v>
      </c>
    </row>
    <row r="77" spans="1:20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9">
        <f>SUM(L63,L66,L67,L74)</f>
        <v>528.79999999999995</v>
      </c>
      <c r="M77" s="9">
        <f>SUM(M63:M64,M66,M68,M73,M74)</f>
        <v>1152.8499999999999</v>
      </c>
      <c r="N77" s="9">
        <f>SUM(N63,N69,N74)</f>
        <v>451.8</v>
      </c>
      <c r="O77" s="9">
        <f>SUM(O63:O66,O70,O73:O74)</f>
        <v>1412.05</v>
      </c>
      <c r="P77" s="9">
        <f>SUM(P63,P71,P74)</f>
        <v>451.8</v>
      </c>
      <c r="Q77" s="9">
        <f>SUM(Q63:Q64,Q66,Q72:Q74)</f>
        <v>1152.8499999999999</v>
      </c>
      <c r="R77" s="9">
        <f>SUM(L77:Q77)</f>
        <v>5150.1499999999996</v>
      </c>
    </row>
    <row r="78" spans="1:20" ht="15.75" customHeight="1"/>
    <row r="79" spans="1:20" s="22" customFormat="1" ht="15.75" customHeight="1">
      <c r="R79" s="22">
        <f>SUM(L77:Q77)/6</f>
        <v>858.35833333333323</v>
      </c>
    </row>
    <row r="80" spans="1:20" s="22" customFormat="1" ht="15.75" customHeight="1">
      <c r="A80" s="47" t="s">
        <v>163</v>
      </c>
    </row>
    <row r="81" spans="1:31" s="22" customFormat="1" ht="15.75" customHeight="1">
      <c r="A81" s="21" t="s">
        <v>164</v>
      </c>
      <c r="B81" s="48" t="s">
        <v>165</v>
      </c>
    </row>
    <row r="82" spans="1:31" s="22" customFormat="1" ht="15.75" customHeight="1">
      <c r="A82" s="45">
        <v>1.03</v>
      </c>
      <c r="B82" s="48">
        <v>6</v>
      </c>
      <c r="D82" s="9" t="s">
        <v>166</v>
      </c>
      <c r="E82" s="13"/>
      <c r="F82" s="13"/>
    </row>
    <row r="83" spans="1:31">
      <c r="A83" s="22"/>
      <c r="B83" s="22"/>
      <c r="C83" s="22"/>
      <c r="D83" s="13"/>
      <c r="E83" s="49">
        <f>R79*((A82^B82)-1)/(A82-1)/B82</f>
        <v>925.36892126743317</v>
      </c>
      <c r="F83" s="13"/>
    </row>
    <row r="85" spans="1:31">
      <c r="A85" s="2" t="s">
        <v>91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31">
      <c r="A86" s="21" t="s">
        <v>60</v>
      </c>
      <c r="B86" s="22" t="s">
        <v>9</v>
      </c>
      <c r="C86" s="24" t="s">
        <v>92</v>
      </c>
      <c r="D86" s="24"/>
      <c r="E86" s="26" t="s">
        <v>93</v>
      </c>
      <c r="F86" s="26"/>
      <c r="G86" s="24" t="s">
        <v>94</v>
      </c>
      <c r="H86" s="24"/>
      <c r="I86" s="26" t="s">
        <v>95</v>
      </c>
      <c r="J86" s="26"/>
      <c r="K86" s="24" t="s">
        <v>96</v>
      </c>
      <c r="L86" s="24"/>
      <c r="M86" s="26" t="s">
        <v>97</v>
      </c>
      <c r="N86" s="26"/>
      <c r="O86" s="22"/>
      <c r="P86" s="22"/>
      <c r="Q86" s="22"/>
      <c r="R86" s="22"/>
      <c r="S86" s="22" t="s">
        <v>20</v>
      </c>
      <c r="T86" s="22"/>
      <c r="U86" s="11">
        <v>0</v>
      </c>
      <c r="V86" s="22"/>
      <c r="W86" s="22"/>
      <c r="X86" s="22"/>
      <c r="Y86" s="22"/>
      <c r="Z86" s="22"/>
      <c r="AA86" s="22"/>
      <c r="AB86" s="22"/>
      <c r="AC86" s="22"/>
    </row>
    <row r="87" spans="1:31">
      <c r="A87" s="4"/>
      <c r="B87" s="4" t="s">
        <v>8</v>
      </c>
      <c r="C87" s="25" t="s">
        <v>62</v>
      </c>
      <c r="D87" s="25" t="s">
        <v>61</v>
      </c>
      <c r="E87" s="27" t="s">
        <v>63</v>
      </c>
      <c r="F87" s="27" t="s">
        <v>64</v>
      </c>
      <c r="G87" s="25" t="s">
        <v>65</v>
      </c>
      <c r="H87" s="25" t="s">
        <v>66</v>
      </c>
      <c r="I87" s="27" t="s">
        <v>67</v>
      </c>
      <c r="J87" s="27" t="s">
        <v>68</v>
      </c>
      <c r="K87" s="25" t="s">
        <v>69</v>
      </c>
      <c r="L87" s="25" t="s">
        <v>70</v>
      </c>
      <c r="M87" s="27" t="s">
        <v>71</v>
      </c>
      <c r="N87" s="27" t="s">
        <v>72</v>
      </c>
      <c r="O87" s="4" t="s">
        <v>46</v>
      </c>
      <c r="P87" s="4"/>
      <c r="Q87" s="4" t="s">
        <v>79</v>
      </c>
      <c r="R87" s="4" t="s">
        <v>80</v>
      </c>
      <c r="S87" s="4" t="s">
        <v>81</v>
      </c>
      <c r="T87" s="4" t="s">
        <v>82</v>
      </c>
      <c r="U87" s="4" t="s">
        <v>83</v>
      </c>
      <c r="V87" s="4" t="s">
        <v>84</v>
      </c>
      <c r="W87" s="4" t="s">
        <v>85</v>
      </c>
      <c r="X87" s="4" t="s">
        <v>86</v>
      </c>
      <c r="Y87" s="4" t="s">
        <v>87</v>
      </c>
      <c r="Z87" s="4" t="s">
        <v>88</v>
      </c>
      <c r="AA87" s="4" t="s">
        <v>89</v>
      </c>
      <c r="AB87" s="4" t="s">
        <v>90</v>
      </c>
      <c r="AC87" s="4"/>
    </row>
    <row r="88" spans="1:31">
      <c r="A88" s="22" t="s">
        <v>28</v>
      </c>
      <c r="B88" s="22">
        <v>117.7</v>
      </c>
      <c r="C88" s="23">
        <v>1</v>
      </c>
      <c r="D88" s="23">
        <v>1</v>
      </c>
      <c r="E88" s="23">
        <v>1</v>
      </c>
      <c r="F88" s="23">
        <v>1</v>
      </c>
      <c r="G88" s="23">
        <v>1</v>
      </c>
      <c r="H88" s="23">
        <v>1</v>
      </c>
      <c r="I88" s="23">
        <v>1</v>
      </c>
      <c r="J88" s="23">
        <v>1</v>
      </c>
      <c r="K88" s="23">
        <v>1</v>
      </c>
      <c r="L88" s="23">
        <v>1</v>
      </c>
      <c r="M88" s="23">
        <v>1</v>
      </c>
      <c r="N88" s="23">
        <v>1</v>
      </c>
      <c r="O88" s="22">
        <f>B88*(C88+D88+E88+F88+G88+H88+I88+J88+K88+L88+M88+N88)</f>
        <v>1412.4</v>
      </c>
      <c r="P88" s="22" t="s">
        <v>0</v>
      </c>
      <c r="Q88" s="6">
        <f>(B88*U86)+B88</f>
        <v>117.7</v>
      </c>
      <c r="R88" s="6">
        <f>(B88*U86)+B88</f>
        <v>117.7</v>
      </c>
      <c r="S88" s="6">
        <f>(R88*U86)+R88</f>
        <v>117.7</v>
      </c>
      <c r="T88" s="6">
        <f>(R88*U86)+R88</f>
        <v>117.7</v>
      </c>
      <c r="U88" s="6">
        <f>(T88*U86)+T88</f>
        <v>117.7</v>
      </c>
      <c r="V88" s="6">
        <f>(T88*U86)+T88</f>
        <v>117.7</v>
      </c>
      <c r="W88" s="6">
        <f>(V88*U86)+V88</f>
        <v>117.7</v>
      </c>
      <c r="X88" s="6">
        <f>(V88*U86)+V88</f>
        <v>117.7</v>
      </c>
      <c r="Y88" s="6">
        <f>(X88*U86)+X88</f>
        <v>117.7</v>
      </c>
      <c r="Z88" s="6">
        <f>(X88*U86)+X88</f>
        <v>117.7</v>
      </c>
      <c r="AA88" s="6">
        <f>(Z88*U86)+Z88</f>
        <v>117.7</v>
      </c>
      <c r="AB88" s="6">
        <f>(AA88*AA86)+AA88</f>
        <v>117.7</v>
      </c>
      <c r="AC88" s="8">
        <f>SUM(Q88:AB88)</f>
        <v>1412.4000000000003</v>
      </c>
      <c r="AE88" s="47" t="s">
        <v>175</v>
      </c>
    </row>
    <row r="89" spans="1:31">
      <c r="A89" s="22" t="s">
        <v>160</v>
      </c>
      <c r="B89" s="22">
        <v>450.5</v>
      </c>
      <c r="C89" s="23"/>
      <c r="D89" s="23">
        <v>1</v>
      </c>
      <c r="E89" s="23"/>
      <c r="F89" s="23">
        <v>1</v>
      </c>
      <c r="G89" s="23"/>
      <c r="H89" s="23">
        <v>1</v>
      </c>
      <c r="I89" s="23"/>
      <c r="J89" s="23">
        <v>1</v>
      </c>
      <c r="K89" s="23"/>
      <c r="L89" s="23">
        <v>1</v>
      </c>
      <c r="M89" s="23"/>
      <c r="N89" s="23">
        <v>1</v>
      </c>
      <c r="O89" s="22">
        <f>B89*(C89+D89+E89+F89+G89+H89+I89+J89+K89+L89+M89+N89)</f>
        <v>2703</v>
      </c>
      <c r="P89" s="22" t="s">
        <v>32</v>
      </c>
      <c r="Q89" s="18">
        <f>(B89*U86)+B89</f>
        <v>450.5</v>
      </c>
      <c r="R89" s="6">
        <f>(B89*U86)+B89</f>
        <v>450.5</v>
      </c>
      <c r="S89" s="18">
        <f>(R89*U86)+R89</f>
        <v>450.5</v>
      </c>
      <c r="T89" s="6">
        <f>(R89*U86)+R89</f>
        <v>450.5</v>
      </c>
      <c r="U89" s="18">
        <f>(T89*U86)+T89</f>
        <v>450.5</v>
      </c>
      <c r="V89" s="6">
        <f>(T89*U86)+T89</f>
        <v>450.5</v>
      </c>
      <c r="W89" s="18">
        <f>(V89*U86)+V89</f>
        <v>450.5</v>
      </c>
      <c r="X89" s="6">
        <f>(W89*AA86)+W89</f>
        <v>450.5</v>
      </c>
      <c r="Y89" s="18">
        <f>(X89*U86)+X89</f>
        <v>450.5</v>
      </c>
      <c r="Z89" s="6">
        <f>(Y89*AA86)+Y89</f>
        <v>450.5</v>
      </c>
      <c r="AA89" s="5">
        <f>(Z89*U86)+Z89</f>
        <v>450.5</v>
      </c>
      <c r="AB89" s="6">
        <f>(AA89*AA86)+AA89</f>
        <v>450.5</v>
      </c>
      <c r="AC89" s="8">
        <f>SUM(R89,T89,V89,X89,Z89,AB89)</f>
        <v>2703</v>
      </c>
      <c r="AE89" s="45">
        <f>SUM(Q108:U108)/5</f>
        <v>756.16000000000008</v>
      </c>
    </row>
    <row r="90" spans="1:31">
      <c r="A90" s="22" t="s">
        <v>30</v>
      </c>
      <c r="B90" s="22">
        <v>259.2</v>
      </c>
      <c r="C90" s="23"/>
      <c r="D90" s="23"/>
      <c r="E90" s="23"/>
      <c r="F90" s="23">
        <v>1</v>
      </c>
      <c r="G90" s="23"/>
      <c r="H90" s="23"/>
      <c r="I90" s="23"/>
      <c r="J90" s="23">
        <v>1</v>
      </c>
      <c r="K90" s="23"/>
      <c r="L90" s="23">
        <v>0</v>
      </c>
      <c r="M90" s="23"/>
      <c r="N90" s="23">
        <v>1</v>
      </c>
      <c r="O90" s="22">
        <f>B90*(C90+D90+E90+F90+G90+H90+I90+J90+K90+L90+M90+N90)</f>
        <v>777.59999999999991</v>
      </c>
      <c r="P90" s="22" t="s">
        <v>11</v>
      </c>
      <c r="Q90" s="18">
        <f>(B90*U86)+B90</f>
        <v>259.2</v>
      </c>
      <c r="R90" s="5">
        <f>(B90*U86)+B90</f>
        <v>259.2</v>
      </c>
      <c r="S90" s="18">
        <f>(R90*U86)+R90</f>
        <v>259.2</v>
      </c>
      <c r="T90" s="6">
        <f>(R90*U86)+R90</f>
        <v>259.2</v>
      </c>
      <c r="U90" s="18">
        <f>(T90*U86)+T90</f>
        <v>259.2</v>
      </c>
      <c r="V90" s="5">
        <f>(T90*U86)+T90</f>
        <v>259.2</v>
      </c>
      <c r="W90" s="18">
        <f>(V90*U86)+V90</f>
        <v>259.2</v>
      </c>
      <c r="X90" s="6">
        <f>(V90*U86)+V90</f>
        <v>259.2</v>
      </c>
      <c r="Y90" s="18">
        <f>(X90*U86)+X90</f>
        <v>259.2</v>
      </c>
      <c r="Z90" s="5">
        <f>(X90*U86)+X90</f>
        <v>259.2</v>
      </c>
      <c r="AA90" s="5">
        <f>(Z90*U86)+Z90</f>
        <v>259.2</v>
      </c>
      <c r="AB90" s="6">
        <f>(AA90*AA86)+AA90</f>
        <v>259.2</v>
      </c>
      <c r="AC90" s="8">
        <f>SUM(T90,X90,AB90)</f>
        <v>777.59999999999991</v>
      </c>
    </row>
    <row r="91" spans="1:31">
      <c r="A91" s="22" t="s">
        <v>33</v>
      </c>
      <c r="B91" s="22">
        <v>77</v>
      </c>
      <c r="C91" s="23">
        <v>0</v>
      </c>
      <c r="D91" s="23">
        <v>2</v>
      </c>
      <c r="E91" s="23"/>
      <c r="F91" s="23">
        <v>2</v>
      </c>
      <c r="G91" s="23"/>
      <c r="H91" s="23">
        <v>2</v>
      </c>
      <c r="I91" s="23"/>
      <c r="J91" s="23">
        <v>2</v>
      </c>
      <c r="K91" s="23"/>
      <c r="L91" s="23">
        <v>2</v>
      </c>
      <c r="M91" s="23"/>
      <c r="N91" s="23">
        <v>2</v>
      </c>
      <c r="O91" s="22">
        <f>B91*(C91+D91+F91+H91+J91+L91+N91)</f>
        <v>924</v>
      </c>
      <c r="P91" s="22" t="s">
        <v>33</v>
      </c>
      <c r="Q91" s="18">
        <f>(B91*U86)+B91</f>
        <v>77</v>
      </c>
      <c r="R91" s="6">
        <f>(B91*U86)+B91</f>
        <v>77</v>
      </c>
      <c r="S91" s="18">
        <f>(R91*U86)+R91</f>
        <v>77</v>
      </c>
      <c r="T91" s="6">
        <f>(R91*U86)+R91</f>
        <v>77</v>
      </c>
      <c r="U91" s="18">
        <f>(T91*U86)+T91</f>
        <v>77</v>
      </c>
      <c r="V91" s="6">
        <f>(T91*U86)+T91</f>
        <v>77</v>
      </c>
      <c r="W91" s="18">
        <f>(V91*U86)+V91</f>
        <v>77</v>
      </c>
      <c r="X91" s="6">
        <f>(V91*U86)+V91</f>
        <v>77</v>
      </c>
      <c r="Y91" s="18">
        <f>(X91*U86)+X91</f>
        <v>77</v>
      </c>
      <c r="Z91" s="6">
        <f>(X91*U86)+X91</f>
        <v>77</v>
      </c>
      <c r="AA91" s="18">
        <f>(Z91*U86)+Z91</f>
        <v>77</v>
      </c>
      <c r="AB91" s="6">
        <f>(Z91*U86)+Z91</f>
        <v>77</v>
      </c>
      <c r="AC91" s="8">
        <f>SUM(R91,T91,V91,X91,Z91,AB91)</f>
        <v>462</v>
      </c>
    </row>
    <row r="92" spans="1:31">
      <c r="A92" s="22" t="s">
        <v>12</v>
      </c>
      <c r="B92" s="22">
        <v>332.5</v>
      </c>
      <c r="C92" s="23">
        <v>1</v>
      </c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2">
        <f t="shared" ref="O92:O97" si="4">B92*(C92+D92+E92+F92+G92+H92)</f>
        <v>332.5</v>
      </c>
      <c r="P92" s="22" t="s">
        <v>12</v>
      </c>
      <c r="Q92" s="6">
        <f>(B92*U86)+B92</f>
        <v>332.5</v>
      </c>
      <c r="R92" s="5">
        <f>(B92*U86)+B92</f>
        <v>332.5</v>
      </c>
      <c r="S92" s="18">
        <f>(R92*U86)+R92</f>
        <v>332.5</v>
      </c>
      <c r="T92" s="5">
        <f>(R92*U86)+R92</f>
        <v>332.5</v>
      </c>
      <c r="U92" s="18">
        <f>(T92*U86)+T92</f>
        <v>332.5</v>
      </c>
      <c r="V92" s="5">
        <f>(T92*U86)+T92</f>
        <v>332.5</v>
      </c>
      <c r="W92" s="18">
        <f>(V92*U86)+V92</f>
        <v>332.5</v>
      </c>
      <c r="X92" s="5">
        <f>(W92*V86)+W92</f>
        <v>332.5</v>
      </c>
      <c r="Y92" s="18">
        <f>(X92*U86)+X92</f>
        <v>332.5</v>
      </c>
      <c r="Z92" s="5">
        <f>(Y92*V86)+Y92</f>
        <v>332.5</v>
      </c>
      <c r="AA92" s="5">
        <f>(Z92*U86)+Z92</f>
        <v>332.5</v>
      </c>
      <c r="AB92" s="5">
        <f>(AA92*V86)+AA92</f>
        <v>332.5</v>
      </c>
      <c r="AC92" s="8">
        <f>SUM(Q92)</f>
        <v>332.5</v>
      </c>
      <c r="AE92" s="47" t="s">
        <v>174</v>
      </c>
    </row>
    <row r="93" spans="1:31">
      <c r="A93" s="22" t="s">
        <v>13</v>
      </c>
      <c r="B93" s="22">
        <v>379.05</v>
      </c>
      <c r="C93" s="23"/>
      <c r="D93" s="23">
        <v>1</v>
      </c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2">
        <f t="shared" si="4"/>
        <v>379.05</v>
      </c>
      <c r="P93" s="22" t="s">
        <v>13</v>
      </c>
      <c r="Q93" s="18">
        <f>(B93*U86)+B93</f>
        <v>379.05</v>
      </c>
      <c r="R93" s="6">
        <f>(B93*U86)+B93</f>
        <v>379.05</v>
      </c>
      <c r="S93" s="18">
        <f>(R93*U86)+R93</f>
        <v>379.05</v>
      </c>
      <c r="T93" s="5">
        <f>(R93*U86)+R93</f>
        <v>379.05</v>
      </c>
      <c r="U93" s="18">
        <f>(T93*U86)+T93</f>
        <v>379.05</v>
      </c>
      <c r="V93" s="5">
        <f>(T93*U86)+T93</f>
        <v>379.05</v>
      </c>
      <c r="W93" s="18">
        <f>(V93*U86)+V93</f>
        <v>379.05</v>
      </c>
      <c r="X93" s="5">
        <f>(V93*U86)+V93</f>
        <v>379.05</v>
      </c>
      <c r="Y93" s="18">
        <f>(X93*U86)+X93</f>
        <v>379.05</v>
      </c>
      <c r="Z93" s="5">
        <f>(X93*U86)+X93</f>
        <v>379.05</v>
      </c>
      <c r="AA93" s="5">
        <f>(Z93*U86)+Z93</f>
        <v>379.05</v>
      </c>
      <c r="AB93" s="5">
        <f>(Z93*U86)+Z93</f>
        <v>379.05</v>
      </c>
      <c r="AC93" s="8">
        <f>SUM(R93)</f>
        <v>379.05</v>
      </c>
    </row>
    <row r="94" spans="1:31">
      <c r="A94" s="22" t="s">
        <v>14</v>
      </c>
      <c r="B94" s="22">
        <v>332.5</v>
      </c>
      <c r="C94" s="23"/>
      <c r="D94" s="23"/>
      <c r="E94" s="23">
        <v>1</v>
      </c>
      <c r="F94" s="23"/>
      <c r="G94" s="23"/>
      <c r="H94" s="23"/>
      <c r="I94" s="23"/>
      <c r="J94" s="23"/>
      <c r="K94" s="23"/>
      <c r="L94" s="23"/>
      <c r="M94" s="23"/>
      <c r="N94" s="23"/>
      <c r="O94" s="22">
        <f t="shared" si="4"/>
        <v>332.5</v>
      </c>
      <c r="P94" s="22" t="s">
        <v>14</v>
      </c>
      <c r="Q94" s="18">
        <f>(B94*U86)+B94</f>
        <v>332.5</v>
      </c>
      <c r="R94" s="5">
        <f>(B94*U86)+B94</f>
        <v>332.5</v>
      </c>
      <c r="S94" s="6">
        <f>(R94*U86)+R94</f>
        <v>332.5</v>
      </c>
      <c r="T94" s="5">
        <f>(R94*U86)+R94</f>
        <v>332.5</v>
      </c>
      <c r="U94" s="18">
        <f>(T94*U86)+T94</f>
        <v>332.5</v>
      </c>
      <c r="V94" s="5">
        <f>(T94*U86)+T94</f>
        <v>332.5</v>
      </c>
      <c r="W94" s="18">
        <f>(V94*U86)+V94</f>
        <v>332.5</v>
      </c>
      <c r="X94" s="5">
        <f>(V94*U86)+V94</f>
        <v>332.5</v>
      </c>
      <c r="Y94" s="18">
        <f>(X94*U86)+X94</f>
        <v>332.5</v>
      </c>
      <c r="Z94" s="5">
        <f>(X94*U86)+X94</f>
        <v>332.5</v>
      </c>
      <c r="AA94" s="5">
        <f>(Z94*U86)+Z94</f>
        <v>332.5</v>
      </c>
      <c r="AB94" s="5">
        <f>(Z94*U86)+Z94</f>
        <v>332.5</v>
      </c>
      <c r="AC94" s="8">
        <f>SUM(S94)</f>
        <v>332.5</v>
      </c>
      <c r="AE94" s="45">
        <f>SUM(Q108:AA108)/11</f>
        <v>785.44545454545448</v>
      </c>
    </row>
    <row r="95" spans="1:31">
      <c r="A95" s="22" t="s">
        <v>15</v>
      </c>
      <c r="B95" s="22">
        <v>379.05</v>
      </c>
      <c r="C95" s="23"/>
      <c r="D95" s="23"/>
      <c r="E95" s="23"/>
      <c r="F95" s="23">
        <v>1</v>
      </c>
      <c r="G95" s="23"/>
      <c r="H95" s="23"/>
      <c r="I95" s="23"/>
      <c r="J95" s="23"/>
      <c r="K95" s="23"/>
      <c r="L95" s="23"/>
      <c r="M95" s="23"/>
      <c r="N95" s="23"/>
      <c r="O95" s="22">
        <f t="shared" si="4"/>
        <v>379.05</v>
      </c>
      <c r="P95" s="22" t="s">
        <v>15</v>
      </c>
      <c r="Q95" s="18">
        <f>(B95*U86)+B95</f>
        <v>379.05</v>
      </c>
      <c r="R95" s="5">
        <f>(B95*U86)+B95</f>
        <v>379.05</v>
      </c>
      <c r="S95" s="18">
        <f>(R95*U86)+R95</f>
        <v>379.05</v>
      </c>
      <c r="T95" s="6">
        <f>(R95*U86)+R95</f>
        <v>379.05</v>
      </c>
      <c r="U95" s="18">
        <f>(T95*U86)+T95</f>
        <v>379.05</v>
      </c>
      <c r="V95" s="5">
        <f>(T95*U86)+T95</f>
        <v>379.05</v>
      </c>
      <c r="W95" s="18">
        <f>(V95*U86)+V95</f>
        <v>379.05</v>
      </c>
      <c r="X95" s="5">
        <f>(V95*U86)+V95</f>
        <v>379.05</v>
      </c>
      <c r="Y95" s="18">
        <f>(X95*U86)+X95</f>
        <v>379.05</v>
      </c>
      <c r="Z95" s="5">
        <f>(X95*U86)+X95</f>
        <v>379.05</v>
      </c>
      <c r="AA95" s="5">
        <f>(Z95*U86)+Z95</f>
        <v>379.05</v>
      </c>
      <c r="AB95" s="5">
        <f>(Z95*U86)+Z95</f>
        <v>379.05</v>
      </c>
      <c r="AC95" s="8">
        <f>SUM(T95)</f>
        <v>379.05</v>
      </c>
    </row>
    <row r="96" spans="1:31">
      <c r="A96" s="22" t="s">
        <v>16</v>
      </c>
      <c r="B96" s="22">
        <v>332.5</v>
      </c>
      <c r="C96" s="23"/>
      <c r="D96" s="23"/>
      <c r="E96" s="23"/>
      <c r="F96" s="23"/>
      <c r="G96" s="23">
        <v>1</v>
      </c>
      <c r="H96" s="23"/>
      <c r="I96" s="23"/>
      <c r="J96" s="23"/>
      <c r="K96" s="23"/>
      <c r="L96" s="23"/>
      <c r="M96" s="23"/>
      <c r="N96" s="23"/>
      <c r="O96" s="22">
        <f t="shared" si="4"/>
        <v>332.5</v>
      </c>
      <c r="P96" s="22" t="s">
        <v>16</v>
      </c>
      <c r="Q96" s="18">
        <f>(B96*U86)+B96</f>
        <v>332.5</v>
      </c>
      <c r="R96" s="5">
        <f>(B96*U86)+B96</f>
        <v>332.5</v>
      </c>
      <c r="S96" s="18">
        <f>(R96*U86)+R96</f>
        <v>332.5</v>
      </c>
      <c r="T96" s="5">
        <f>(R96*U86)+R96</f>
        <v>332.5</v>
      </c>
      <c r="U96" s="6">
        <f>(T96*U86)+T96</f>
        <v>332.5</v>
      </c>
      <c r="V96" s="5">
        <f>(T96*U86)+T96</f>
        <v>332.5</v>
      </c>
      <c r="W96" s="18">
        <f>(V96*U86)+V96</f>
        <v>332.5</v>
      </c>
      <c r="X96" s="5">
        <f>(V96*U86)+V96</f>
        <v>332.5</v>
      </c>
      <c r="Y96" s="18">
        <f>(X96*U86)+X96</f>
        <v>332.5</v>
      </c>
      <c r="Z96" s="5">
        <f>(X96*U86)+X96</f>
        <v>332.5</v>
      </c>
      <c r="AA96" s="5">
        <f>(Z96*U86)+Z96</f>
        <v>332.5</v>
      </c>
      <c r="AB96" s="5">
        <f>(Z96*U86)+Z96</f>
        <v>332.5</v>
      </c>
      <c r="AC96" s="8">
        <f>SUM(U96)</f>
        <v>332.5</v>
      </c>
    </row>
    <row r="97" spans="1:30">
      <c r="A97" s="22" t="s">
        <v>17</v>
      </c>
      <c r="B97" s="22">
        <v>379.05</v>
      </c>
      <c r="C97" s="23"/>
      <c r="D97" s="23"/>
      <c r="E97" s="23"/>
      <c r="F97" s="23"/>
      <c r="G97" s="23"/>
      <c r="H97" s="23">
        <v>1</v>
      </c>
      <c r="I97" s="23"/>
      <c r="J97" s="23"/>
      <c r="K97" s="23"/>
      <c r="L97" s="23"/>
      <c r="M97" s="23"/>
      <c r="N97" s="23"/>
      <c r="O97" s="22">
        <f t="shared" si="4"/>
        <v>379.05</v>
      </c>
      <c r="P97" s="22" t="s">
        <v>17</v>
      </c>
      <c r="Q97" s="18">
        <f>(B97*U86)+B97</f>
        <v>379.05</v>
      </c>
      <c r="R97" s="5">
        <f>(B97*U86)+B97</f>
        <v>379.05</v>
      </c>
      <c r="S97" s="18">
        <f>(R97*U86)+R97</f>
        <v>379.05</v>
      </c>
      <c r="T97" s="5">
        <f>(R97*U86)+R97</f>
        <v>379.05</v>
      </c>
      <c r="U97" s="18">
        <f>(T97*U86)+T97</f>
        <v>379.05</v>
      </c>
      <c r="V97" s="6">
        <f>(T97*U86)+T97</f>
        <v>379.05</v>
      </c>
      <c r="W97" s="18">
        <f>(V97*U86)+V97</f>
        <v>379.05</v>
      </c>
      <c r="X97" s="5">
        <f>(V97*U86)+V97</f>
        <v>379.05</v>
      </c>
      <c r="Y97" s="18">
        <f>(X97*U86)+X97</f>
        <v>379.05</v>
      </c>
      <c r="Z97" s="5">
        <f>(X97*U86)+X97</f>
        <v>379.05</v>
      </c>
      <c r="AA97" s="5">
        <f>(Z97*U86)+Z97</f>
        <v>379.05</v>
      </c>
      <c r="AB97" s="5">
        <f>(Z97*U86)+Z97</f>
        <v>379.05</v>
      </c>
      <c r="AC97" s="8">
        <f>SUM(V97)</f>
        <v>379.05</v>
      </c>
    </row>
    <row r="98" spans="1:30">
      <c r="A98" s="22" t="s">
        <v>73</v>
      </c>
      <c r="B98" s="22">
        <v>332.5</v>
      </c>
      <c r="C98" s="23"/>
      <c r="D98" s="23"/>
      <c r="E98" s="23"/>
      <c r="F98" s="23"/>
      <c r="G98" s="23"/>
      <c r="H98" s="23"/>
      <c r="I98" s="23">
        <v>1</v>
      </c>
      <c r="J98" s="23"/>
      <c r="K98" s="23"/>
      <c r="L98" s="23"/>
      <c r="M98" s="23"/>
      <c r="N98" s="23"/>
      <c r="O98" s="22">
        <f>B98*(C98+D98+E98+F98+G98+H98+I98)</f>
        <v>332.5</v>
      </c>
      <c r="P98" s="22" t="s">
        <v>73</v>
      </c>
      <c r="Q98" s="18">
        <f>(B98*U86)+B98</f>
        <v>332.5</v>
      </c>
      <c r="R98" s="5">
        <f>(B98*U86)+B98</f>
        <v>332.5</v>
      </c>
      <c r="S98" s="18">
        <f>(R98*U86)+R98</f>
        <v>332.5</v>
      </c>
      <c r="T98" s="5">
        <f>(R98*U86)+R98</f>
        <v>332.5</v>
      </c>
      <c r="U98" s="18">
        <f>(T98*U86)+T98</f>
        <v>332.5</v>
      </c>
      <c r="V98" s="5">
        <f>(T98*U86)+T98</f>
        <v>332.5</v>
      </c>
      <c r="W98" s="6">
        <f>(V98*U86)+V98</f>
        <v>332.5</v>
      </c>
      <c r="X98" s="5">
        <f>(V98*U86)+V98</f>
        <v>332.5</v>
      </c>
      <c r="Y98" s="18">
        <f>(X98*U86)+X98</f>
        <v>332.5</v>
      </c>
      <c r="Z98" s="5">
        <f>(X98*U86)+X98</f>
        <v>332.5</v>
      </c>
      <c r="AA98" s="5">
        <f>(Z98*U86)+Z98</f>
        <v>332.5</v>
      </c>
      <c r="AB98" s="5">
        <f>(Z98*U86)+Z98</f>
        <v>332.5</v>
      </c>
      <c r="AC98" s="8">
        <f>SUM(W98)</f>
        <v>332.5</v>
      </c>
    </row>
    <row r="99" spans="1:30">
      <c r="A99" s="22" t="s">
        <v>74</v>
      </c>
      <c r="B99" s="22">
        <v>379.05</v>
      </c>
      <c r="C99" s="23"/>
      <c r="D99" s="23"/>
      <c r="E99" s="23"/>
      <c r="F99" s="23"/>
      <c r="G99" s="23"/>
      <c r="H99" s="23"/>
      <c r="I99" s="23"/>
      <c r="J99" s="23">
        <v>1</v>
      </c>
      <c r="K99" s="23"/>
      <c r="L99" s="23"/>
      <c r="M99" s="23"/>
      <c r="N99" s="23"/>
      <c r="O99" s="22">
        <f t="shared" ref="O99:O104" si="5">B99*(C99+D99+E99+F99+G99+H99+I99+J99+K99+L99+M99+N99)</f>
        <v>379.05</v>
      </c>
      <c r="P99" s="22" t="s">
        <v>74</v>
      </c>
      <c r="Q99" s="18">
        <f>(B99*U86)+B99</f>
        <v>379.05</v>
      </c>
      <c r="R99" s="5">
        <f>(B99*U86)+B99</f>
        <v>379.05</v>
      </c>
      <c r="S99" s="18">
        <f>(R99*U86)+R99</f>
        <v>379.05</v>
      </c>
      <c r="T99" s="5">
        <f>(R99*U86)+R99</f>
        <v>379.05</v>
      </c>
      <c r="U99" s="18">
        <f>(T99*U86)+T99</f>
        <v>379.05</v>
      </c>
      <c r="V99" s="5">
        <f>(T99*U86)+T99</f>
        <v>379.05</v>
      </c>
      <c r="W99" s="18">
        <f>(V99*U86)+V99</f>
        <v>379.05</v>
      </c>
      <c r="X99" s="6">
        <f>(V99*U86)+V99</f>
        <v>379.05</v>
      </c>
      <c r="Y99" s="18">
        <f>(X99*U86)+X99</f>
        <v>379.05</v>
      </c>
      <c r="Z99" s="5">
        <f>(X99*U86)+X99</f>
        <v>379.05</v>
      </c>
      <c r="AA99" s="5">
        <f>(Z99*U86)+Z99</f>
        <v>379.05</v>
      </c>
      <c r="AB99" s="5">
        <f>(Z99*U86)+Z99</f>
        <v>379.05</v>
      </c>
      <c r="AC99" s="8">
        <f>SUM(X99)</f>
        <v>379.05</v>
      </c>
    </row>
    <row r="100" spans="1:30">
      <c r="A100" s="22" t="s">
        <v>75</v>
      </c>
      <c r="B100" s="22">
        <v>332.05</v>
      </c>
      <c r="C100" s="23"/>
      <c r="D100" s="23"/>
      <c r="E100" s="23"/>
      <c r="F100" s="23"/>
      <c r="G100" s="23"/>
      <c r="H100" s="23"/>
      <c r="I100" s="23"/>
      <c r="J100" s="23"/>
      <c r="K100" s="23">
        <v>1</v>
      </c>
      <c r="L100" s="23"/>
      <c r="M100" s="23"/>
      <c r="N100" s="23"/>
      <c r="O100" s="22">
        <f t="shared" si="5"/>
        <v>332.05</v>
      </c>
      <c r="P100" s="22" t="s">
        <v>75</v>
      </c>
      <c r="Q100" s="18">
        <f>(B100*U86)+B100</f>
        <v>332.05</v>
      </c>
      <c r="R100" s="5">
        <f>(B100*U86)+B100</f>
        <v>332.05</v>
      </c>
      <c r="S100" s="18">
        <f>(R100*U86)+R100</f>
        <v>332.05</v>
      </c>
      <c r="T100" s="5">
        <f>(R100*U86)+R100</f>
        <v>332.05</v>
      </c>
      <c r="U100" s="18">
        <f>(T100*U86)+T100</f>
        <v>332.05</v>
      </c>
      <c r="V100" s="5">
        <f>(T100*U86)+T100</f>
        <v>332.05</v>
      </c>
      <c r="W100" s="18">
        <f>(V100*U86)+V100</f>
        <v>332.05</v>
      </c>
      <c r="X100" s="5">
        <f>(V100*U86)+V100</f>
        <v>332.05</v>
      </c>
      <c r="Y100" s="6">
        <f>(X100*U86)+X100</f>
        <v>332.05</v>
      </c>
      <c r="Z100" s="5">
        <f>(X100*U86)+X100</f>
        <v>332.05</v>
      </c>
      <c r="AA100" s="5">
        <f>(Z100*U86)+Z100</f>
        <v>332.05</v>
      </c>
      <c r="AB100" s="5">
        <f>(Z100*U86)+Z100</f>
        <v>332.05</v>
      </c>
      <c r="AC100" s="8">
        <f>SUM(Y100)</f>
        <v>332.05</v>
      </c>
    </row>
    <row r="101" spans="1:30">
      <c r="A101" s="22" t="s">
        <v>76</v>
      </c>
      <c r="B101" s="22">
        <v>379.05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>
        <v>1</v>
      </c>
      <c r="M101" s="23"/>
      <c r="N101" s="23"/>
      <c r="O101" s="22">
        <f t="shared" si="5"/>
        <v>379.05</v>
      </c>
      <c r="P101" s="22" t="s">
        <v>76</v>
      </c>
      <c r="Q101" s="18">
        <f>(B101*U86)+B101</f>
        <v>379.05</v>
      </c>
      <c r="R101" s="5">
        <f>(B101*U86)+B101</f>
        <v>379.05</v>
      </c>
      <c r="S101" s="18">
        <f>(R101*U86)+R101</f>
        <v>379.05</v>
      </c>
      <c r="T101" s="5">
        <f>(R101*U86)+R101</f>
        <v>379.05</v>
      </c>
      <c r="U101" s="18">
        <f>(T101*U86)+T101</f>
        <v>379.05</v>
      </c>
      <c r="V101" s="5">
        <f>(T101*U86)+T101</f>
        <v>379.05</v>
      </c>
      <c r="W101" s="18">
        <f>(V101*U86)+V101</f>
        <v>379.05</v>
      </c>
      <c r="X101" s="5">
        <f>(V101*U86)+V101</f>
        <v>379.05</v>
      </c>
      <c r="Y101" s="18">
        <f>(X101*U86)+X101</f>
        <v>379.05</v>
      </c>
      <c r="Z101" s="6">
        <f>(X101*U86)+X101</f>
        <v>379.05</v>
      </c>
      <c r="AA101" s="5">
        <f>(Z101*U86)+Z101</f>
        <v>379.05</v>
      </c>
      <c r="AB101" s="5">
        <f>(Z101*U86)+Z101</f>
        <v>379.05</v>
      </c>
      <c r="AC101" s="8">
        <f>SUM(Z101)</f>
        <v>379.05</v>
      </c>
    </row>
    <row r="102" spans="1:30">
      <c r="A102" s="22" t="s">
        <v>77</v>
      </c>
      <c r="B102" s="22">
        <v>332.5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>
        <v>1</v>
      </c>
      <c r="N102" s="23"/>
      <c r="O102" s="22">
        <f t="shared" si="5"/>
        <v>332.5</v>
      </c>
      <c r="P102" s="22" t="s">
        <v>77</v>
      </c>
      <c r="Q102" s="18">
        <f>(B102*U86)+B102</f>
        <v>332.5</v>
      </c>
      <c r="R102" s="5">
        <f>(B102*U86)+B102</f>
        <v>332.5</v>
      </c>
      <c r="S102" s="18">
        <f>(R102*U86)+R102</f>
        <v>332.5</v>
      </c>
      <c r="T102" s="5">
        <f>(R102*U86)+R102</f>
        <v>332.5</v>
      </c>
      <c r="U102" s="18">
        <f>(T102*U86)+T102</f>
        <v>332.5</v>
      </c>
      <c r="V102" s="5">
        <f>(T102*U86)+T102</f>
        <v>332.5</v>
      </c>
      <c r="W102" s="18">
        <f>(V102*U86)+V102</f>
        <v>332.5</v>
      </c>
      <c r="X102" s="5">
        <f>(V102*U86)+V102</f>
        <v>332.5</v>
      </c>
      <c r="Y102" s="18">
        <f>(X102*U86)+X102</f>
        <v>332.5</v>
      </c>
      <c r="Z102" s="5">
        <f>(X102*U86)+X102</f>
        <v>332.5</v>
      </c>
      <c r="AA102" s="6">
        <f>(Z102*U86)+Z102</f>
        <v>332.5</v>
      </c>
      <c r="AB102" s="5">
        <f>(Z102*U86)+Z102</f>
        <v>332.5</v>
      </c>
      <c r="AC102" s="8">
        <f>SUM(AA102)</f>
        <v>332.5</v>
      </c>
    </row>
    <row r="103" spans="1:30">
      <c r="A103" s="22" t="s">
        <v>78</v>
      </c>
      <c r="B103" s="22">
        <v>379.05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>
        <v>1</v>
      </c>
      <c r="O103" s="22">
        <f t="shared" si="5"/>
        <v>379.05</v>
      </c>
      <c r="P103" s="22" t="s">
        <v>78</v>
      </c>
      <c r="Q103" s="18">
        <f>(B103*U86)+B103</f>
        <v>379.05</v>
      </c>
      <c r="R103" s="5">
        <f>(B103*U86)+B103</f>
        <v>379.05</v>
      </c>
      <c r="S103" s="18">
        <f>(R103*U86)+R103</f>
        <v>379.05</v>
      </c>
      <c r="T103" s="5">
        <f>(R103*U86)+R103</f>
        <v>379.05</v>
      </c>
      <c r="U103" s="18">
        <f>(T103*U86)+T103</f>
        <v>379.05</v>
      </c>
      <c r="V103" s="5">
        <f>(T103*U86)+T103</f>
        <v>379.05</v>
      </c>
      <c r="W103" s="18">
        <f>(V103*U86)+V103</f>
        <v>379.05</v>
      </c>
      <c r="X103" s="5">
        <f>(V103*U86)+V103</f>
        <v>379.05</v>
      </c>
      <c r="Y103" s="18">
        <f>(X103*U86)+X103</f>
        <v>379.05</v>
      </c>
      <c r="Z103" s="5">
        <f>(X103*U86)+X103</f>
        <v>379.05</v>
      </c>
      <c r="AA103" s="5">
        <f>(Z103*U86)+Z103</f>
        <v>379.05</v>
      </c>
      <c r="AB103" s="6">
        <f>(Z103*U86)+Z103</f>
        <v>379.05</v>
      </c>
      <c r="AC103" s="8">
        <f>SUM(AB103)</f>
        <v>379.05</v>
      </c>
    </row>
    <row r="104" spans="1:30">
      <c r="A104" s="22" t="s">
        <v>18</v>
      </c>
      <c r="B104" s="22">
        <v>50</v>
      </c>
      <c r="C104" s="23"/>
      <c r="D104" s="23">
        <v>1</v>
      </c>
      <c r="E104" s="23"/>
      <c r="F104" s="23">
        <v>1</v>
      </c>
      <c r="G104" s="23"/>
      <c r="H104" s="23">
        <v>1</v>
      </c>
      <c r="I104" s="23">
        <v>0</v>
      </c>
      <c r="J104" s="23">
        <v>1</v>
      </c>
      <c r="K104" s="23">
        <v>0</v>
      </c>
      <c r="L104" s="23">
        <v>1</v>
      </c>
      <c r="M104" s="23">
        <v>0</v>
      </c>
      <c r="N104" s="23">
        <v>1</v>
      </c>
      <c r="O104" s="22">
        <f t="shared" si="5"/>
        <v>300</v>
      </c>
      <c r="P104" s="22" t="s">
        <v>18</v>
      </c>
      <c r="Q104" s="18">
        <f>(B104*U86)+B104</f>
        <v>50</v>
      </c>
      <c r="R104" s="6">
        <f>(B104*U86)+B104</f>
        <v>50</v>
      </c>
      <c r="S104" s="18">
        <f>(R104*U86)+R104</f>
        <v>50</v>
      </c>
      <c r="T104" s="6">
        <f>(R104*U86)+R104</f>
        <v>50</v>
      </c>
      <c r="U104" s="18">
        <f>(T104*U86)+T104</f>
        <v>50</v>
      </c>
      <c r="V104" s="6">
        <f>(T104*U86)+T104</f>
        <v>50</v>
      </c>
      <c r="W104" s="18">
        <f>(V104*U86)+V104</f>
        <v>50</v>
      </c>
      <c r="X104" s="6">
        <f>(V104*U86)+V104</f>
        <v>50</v>
      </c>
      <c r="Y104" s="18">
        <f>(X104*U86)+X104</f>
        <v>50</v>
      </c>
      <c r="Z104" s="6">
        <f>(X104*U86)+X104</f>
        <v>50</v>
      </c>
      <c r="AA104" s="18">
        <f>(Z104*U86)+Z104</f>
        <v>50</v>
      </c>
      <c r="AB104" s="6">
        <f>(Z104*U86)+Z104</f>
        <v>50</v>
      </c>
      <c r="AC104" s="8">
        <f>SUM(R104,T104,V104,X104,Z104,AB104)</f>
        <v>300</v>
      </c>
    </row>
    <row r="105" spans="1:30">
      <c r="A105" s="22" t="s">
        <v>19</v>
      </c>
      <c r="B105" s="22">
        <v>4.5</v>
      </c>
      <c r="C105" s="23">
        <v>1</v>
      </c>
      <c r="D105" s="23">
        <v>1</v>
      </c>
      <c r="E105" s="23">
        <v>1</v>
      </c>
      <c r="F105" s="23">
        <v>1</v>
      </c>
      <c r="G105" s="23">
        <v>1</v>
      </c>
      <c r="H105" s="23">
        <v>1</v>
      </c>
      <c r="I105" s="23">
        <v>1</v>
      </c>
      <c r="J105" s="23">
        <v>1</v>
      </c>
      <c r="K105" s="23">
        <v>1</v>
      </c>
      <c r="L105" s="23">
        <v>1</v>
      </c>
      <c r="M105" s="23">
        <v>1</v>
      </c>
      <c r="N105" s="23">
        <v>1</v>
      </c>
      <c r="O105" s="22">
        <f>SUM(B105)*(C105+D105+E105+F105+G105+H105+I105+J105+K105+L105+M105+N105)</f>
        <v>54</v>
      </c>
      <c r="P105" s="22" t="s">
        <v>19</v>
      </c>
      <c r="Q105" s="6">
        <f>(B105*U86)+B105</f>
        <v>4.5</v>
      </c>
      <c r="R105" s="6">
        <f>(B105*U86)+B105</f>
        <v>4.5</v>
      </c>
      <c r="S105" s="6">
        <f>(R105*U86)+R105</f>
        <v>4.5</v>
      </c>
      <c r="T105" s="6">
        <f>(R105*U86)+R105</f>
        <v>4.5</v>
      </c>
      <c r="U105" s="6">
        <f>(T105*U86)+T105</f>
        <v>4.5</v>
      </c>
      <c r="V105" s="6">
        <f>(T105*U86)+T105</f>
        <v>4.5</v>
      </c>
      <c r="W105" s="6">
        <f>(V105*U86)+V105</f>
        <v>4.5</v>
      </c>
      <c r="X105" s="6">
        <f>(V105*U86)+V105</f>
        <v>4.5</v>
      </c>
      <c r="Y105" s="6">
        <f>(X105*U86)+X105</f>
        <v>4.5</v>
      </c>
      <c r="Z105" s="6">
        <f>(X105*U86)+X105</f>
        <v>4.5</v>
      </c>
      <c r="AA105" s="6">
        <f>(Z105*U86)+Z105</f>
        <v>4.5</v>
      </c>
      <c r="AB105" s="6">
        <f>(Z105*U86)+Z105</f>
        <v>4.5</v>
      </c>
      <c r="AC105" s="8">
        <f>SUM(Q105:AB105)</f>
        <v>54</v>
      </c>
    </row>
    <row r="106" spans="1:30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1">
        <f>SUM(O88:O105)</f>
        <v>10439.849999999999</v>
      </c>
      <c r="P106" s="22"/>
      <c r="Q106" s="22">
        <f>O106/6</f>
        <v>1739.9749999999997</v>
      </c>
      <c r="R106" s="22"/>
      <c r="S106" s="22"/>
      <c r="T106" s="22"/>
      <c r="U106" s="22"/>
      <c r="V106" s="5"/>
      <c r="W106" s="5"/>
      <c r="X106" s="5"/>
      <c r="Y106" s="5"/>
      <c r="Z106" s="5"/>
      <c r="AA106" s="5"/>
      <c r="AB106" s="5"/>
      <c r="AC106" s="8">
        <f>SUM(AC88:AC105)</f>
        <v>9977.8499999999985</v>
      </c>
      <c r="AD106" s="5"/>
    </row>
    <row r="107" spans="1:30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15">
        <f>AC106/12</f>
        <v>831.48749999999984</v>
      </c>
    </row>
    <row r="108" spans="1:30" s="22" customFormat="1">
      <c r="O108" s="22">
        <f>O106/12</f>
        <v>869.98749999999984</v>
      </c>
      <c r="Q108" s="9">
        <f>SUM(Q88,Q92,Q105)</f>
        <v>454.7</v>
      </c>
      <c r="R108" s="9">
        <f>SUM(R88:R89,R91,R93,R104:R105)</f>
        <v>1078.75</v>
      </c>
      <c r="S108" s="9">
        <f>SUM(S88,S94,S105)</f>
        <v>454.7</v>
      </c>
      <c r="T108" s="9">
        <f>SUM(T88:T91,T95,T104:T105)</f>
        <v>1337.95</v>
      </c>
      <c r="U108" s="9">
        <f>SUM(U88,U96,U105)</f>
        <v>454.7</v>
      </c>
      <c r="V108" s="9">
        <f>SUM(V88:V89,V91,V97,V104:V105)</f>
        <v>1078.75</v>
      </c>
      <c r="W108" s="9">
        <f>SUM(W88,W98,W105)</f>
        <v>454.7</v>
      </c>
      <c r="X108" s="9">
        <f>SUM(X88:X91,X99,X104:X105)</f>
        <v>1337.95</v>
      </c>
      <c r="Y108" s="9">
        <f>SUM(Y88,Y100,Y105)</f>
        <v>454.25</v>
      </c>
      <c r="Z108" s="9">
        <f>SUM(Z88:Z89,Z91,Z101,Z104:Z105)</f>
        <v>1078.75</v>
      </c>
      <c r="AA108" s="9">
        <f>SUM(AA88,AA102,AA105)</f>
        <v>454.7</v>
      </c>
      <c r="AB108" s="9">
        <f>SUM(AB88:AB91,AB103:AB105)</f>
        <v>1337.95</v>
      </c>
      <c r="AC108" s="9">
        <f>SUM(Q108:AB108)</f>
        <v>9977.85</v>
      </c>
    </row>
    <row r="109" spans="1:30" s="22" customFormat="1">
      <c r="A109" s="47" t="s">
        <v>163</v>
      </c>
      <c r="AC109" s="18"/>
    </row>
    <row r="110" spans="1:30" s="22" customFormat="1">
      <c r="A110" s="21" t="s">
        <v>164</v>
      </c>
      <c r="B110" s="48" t="s">
        <v>165</v>
      </c>
      <c r="AC110" s="18">
        <f>SUM(Q108:AB108)/12</f>
        <v>831.48750000000007</v>
      </c>
    </row>
    <row r="111" spans="1:30" s="22" customFormat="1">
      <c r="A111" s="45">
        <v>1.03</v>
      </c>
      <c r="B111" s="48">
        <v>6</v>
      </c>
      <c r="D111" s="9" t="s">
        <v>166</v>
      </c>
      <c r="E111" s="13"/>
      <c r="F111" s="13"/>
      <c r="AC111" s="18"/>
    </row>
    <row r="112" spans="1:30" s="22" customFormat="1">
      <c r="D112" s="13"/>
      <c r="E112" s="49">
        <f>AC110*((A111^B111)-1)/(A111-1)/B111</f>
        <v>896.40032727864843</v>
      </c>
      <c r="F112" s="13"/>
      <c r="AC112" s="18"/>
    </row>
    <row r="113" spans="1:4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</row>
    <row r="114" spans="1:43">
      <c r="A114" s="2" t="s">
        <v>27</v>
      </c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5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</row>
    <row r="115" spans="1:43">
      <c r="A115" s="21" t="s">
        <v>136</v>
      </c>
      <c r="B115" s="22" t="s">
        <v>9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 t="s">
        <v>20</v>
      </c>
      <c r="T115" s="22"/>
      <c r="U115" s="11">
        <v>0</v>
      </c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</row>
    <row r="116" spans="1:43">
      <c r="A116" s="4"/>
      <c r="B116" s="4" t="s">
        <v>8</v>
      </c>
      <c r="C116" s="4" t="s">
        <v>106</v>
      </c>
      <c r="D116" s="4" t="s">
        <v>107</v>
      </c>
      <c r="E116" s="4" t="s">
        <v>61</v>
      </c>
      <c r="F116" s="4" t="s">
        <v>108</v>
      </c>
      <c r="G116" s="4" t="s">
        <v>109</v>
      </c>
      <c r="H116" s="4" t="s">
        <v>64</v>
      </c>
      <c r="I116" s="4" t="s">
        <v>110</v>
      </c>
      <c r="J116" s="4" t="s">
        <v>111</v>
      </c>
      <c r="K116" s="4" t="s">
        <v>66</v>
      </c>
      <c r="L116" s="4" t="s">
        <v>112</v>
      </c>
      <c r="M116" s="4" t="s">
        <v>113</v>
      </c>
      <c r="N116" s="4" t="s">
        <v>68</v>
      </c>
      <c r="O116" s="4" t="s">
        <v>114</v>
      </c>
      <c r="P116" s="4" t="s">
        <v>115</v>
      </c>
      <c r="Q116" s="4" t="s">
        <v>70</v>
      </c>
      <c r="R116" s="4" t="s">
        <v>116</v>
      </c>
      <c r="S116" s="4" t="s">
        <v>117</v>
      </c>
      <c r="T116" s="4" t="s">
        <v>72</v>
      </c>
      <c r="U116" s="4" t="s">
        <v>46</v>
      </c>
      <c r="V116" s="4"/>
      <c r="W116" s="4" t="s">
        <v>124</v>
      </c>
      <c r="X116" s="4" t="s">
        <v>125</v>
      </c>
      <c r="Y116" s="4" t="s">
        <v>80</v>
      </c>
      <c r="Z116" s="4" t="s">
        <v>126</v>
      </c>
      <c r="AA116" s="4" t="s">
        <v>127</v>
      </c>
      <c r="AB116" s="4" t="s">
        <v>82</v>
      </c>
      <c r="AC116" s="4" t="s">
        <v>128</v>
      </c>
      <c r="AD116" s="4" t="s">
        <v>129</v>
      </c>
      <c r="AE116" s="4" t="s">
        <v>84</v>
      </c>
      <c r="AF116" s="4" t="s">
        <v>130</v>
      </c>
      <c r="AG116" s="4" t="s">
        <v>131</v>
      </c>
      <c r="AH116" s="4" t="s">
        <v>86</v>
      </c>
      <c r="AI116" s="4" t="s">
        <v>132</v>
      </c>
      <c r="AJ116" s="4" t="s">
        <v>133</v>
      </c>
      <c r="AK116" s="4" t="s">
        <v>88</v>
      </c>
      <c r="AL116" s="4" t="s">
        <v>134</v>
      </c>
      <c r="AM116" s="4" t="s">
        <v>135</v>
      </c>
      <c r="AN116" s="4" t="s">
        <v>90</v>
      </c>
      <c r="AO116" s="4"/>
    </row>
    <row r="117" spans="1:43" ht="21.75" customHeight="1">
      <c r="A117" s="22" t="s">
        <v>28</v>
      </c>
      <c r="B117" s="22">
        <v>114.8</v>
      </c>
      <c r="C117" s="23">
        <v>1</v>
      </c>
      <c r="D117" s="23">
        <v>1</v>
      </c>
      <c r="E117" s="23">
        <v>1</v>
      </c>
      <c r="F117" s="23">
        <v>1</v>
      </c>
      <c r="G117" s="23">
        <v>1</v>
      </c>
      <c r="H117" s="23">
        <v>1</v>
      </c>
      <c r="I117" s="23">
        <v>1</v>
      </c>
      <c r="J117" s="23">
        <v>1</v>
      </c>
      <c r="K117" s="23">
        <v>1</v>
      </c>
      <c r="L117" s="23">
        <v>1</v>
      </c>
      <c r="M117" s="23">
        <v>1</v>
      </c>
      <c r="N117" s="23">
        <v>1</v>
      </c>
      <c r="O117" s="23">
        <v>1</v>
      </c>
      <c r="P117" s="23">
        <v>1</v>
      </c>
      <c r="Q117" s="23">
        <v>1</v>
      </c>
      <c r="R117" s="23">
        <v>1</v>
      </c>
      <c r="S117" s="23">
        <v>1</v>
      </c>
      <c r="T117" s="23">
        <v>1</v>
      </c>
      <c r="U117" s="22">
        <f t="shared" ref="U117:U140" si="6">B117*(C117+D117+E117+F117+G117+H117+I117+J117+K117+L117+M117+N117+O117+P117+Q117+R117+S117+T117)</f>
        <v>2066.4</v>
      </c>
      <c r="V117" s="22"/>
      <c r="W117" s="6">
        <f>(B117*$U$115)+B117</f>
        <v>114.8</v>
      </c>
      <c r="X117" s="6">
        <f>(B117*$U$115)+B117</f>
        <v>114.8</v>
      </c>
      <c r="Y117" s="6">
        <f>(X117*$U$115)+X117</f>
        <v>114.8</v>
      </c>
      <c r="Z117" s="6">
        <f>(X117*$U$115)+X117</f>
        <v>114.8</v>
      </c>
      <c r="AA117" s="6">
        <f>(X117*$U$115)+X117</f>
        <v>114.8</v>
      </c>
      <c r="AB117" s="6">
        <f>(AA117*U$115)+AA117</f>
        <v>114.8</v>
      </c>
      <c r="AC117" s="6">
        <f>(AB117*$V$115)+AB117</f>
        <v>114.8</v>
      </c>
      <c r="AD117" s="6">
        <f t="shared" ref="AD117:AD132" si="7">(AC117*W$115)+AC117</f>
        <v>114.8</v>
      </c>
      <c r="AE117" s="6">
        <f>(AD117*$U$115)+AD117</f>
        <v>114.8</v>
      </c>
      <c r="AF117" s="6">
        <f>(AD117*$U$115)+AD117</f>
        <v>114.8</v>
      </c>
      <c r="AG117" s="6">
        <f>(AD117*$U$115)+AD117</f>
        <v>114.8</v>
      </c>
      <c r="AH117" s="6">
        <f>(AG117*$U$115)+AG117</f>
        <v>114.8</v>
      </c>
      <c r="AI117" s="6">
        <f>(AG117*$U$115)+AG117</f>
        <v>114.8</v>
      </c>
      <c r="AJ117" s="6">
        <f>(AG117*$U$115)+AG117</f>
        <v>114.8</v>
      </c>
      <c r="AK117" s="6">
        <f>(AJ117*$U$115)+AJ117</f>
        <v>114.8</v>
      </c>
      <c r="AL117" s="6">
        <f>(AJ117*$U$115)+AJ117</f>
        <v>114.8</v>
      </c>
      <c r="AM117" s="6">
        <f>(AJ117*$U$115)+AJ117</f>
        <v>114.8</v>
      </c>
      <c r="AN117" s="6">
        <f>(AM117*$U$115)+AM117</f>
        <v>114.8</v>
      </c>
      <c r="AO117" s="8">
        <f>SUM(W117:AN117)</f>
        <v>2066.3999999999996</v>
      </c>
    </row>
    <row r="118" spans="1:43">
      <c r="A118" s="22" t="s">
        <v>29</v>
      </c>
      <c r="B118" s="22">
        <v>386</v>
      </c>
      <c r="C118" s="23"/>
      <c r="D118" s="23">
        <v>1</v>
      </c>
      <c r="E118" s="23"/>
      <c r="F118" s="23">
        <v>1</v>
      </c>
      <c r="G118" s="23"/>
      <c r="H118" s="23">
        <v>1</v>
      </c>
      <c r="I118" s="23"/>
      <c r="J118" s="23">
        <v>1</v>
      </c>
      <c r="K118" s="23"/>
      <c r="L118" s="23">
        <v>1</v>
      </c>
      <c r="M118" s="23"/>
      <c r="N118" s="23">
        <v>1</v>
      </c>
      <c r="O118" s="23">
        <v>0</v>
      </c>
      <c r="P118" s="23">
        <v>1</v>
      </c>
      <c r="Q118" s="23">
        <v>0</v>
      </c>
      <c r="R118" s="23">
        <v>1</v>
      </c>
      <c r="S118" s="23">
        <v>0</v>
      </c>
      <c r="T118" s="23">
        <v>1</v>
      </c>
      <c r="U118" s="22">
        <f t="shared" si="6"/>
        <v>3474</v>
      </c>
      <c r="V118" s="22"/>
      <c r="W118" s="5">
        <f t="shared" ref="W118:W141" si="8">(B118*$U$115)+B118</f>
        <v>386</v>
      </c>
      <c r="X118" s="6">
        <f t="shared" ref="X118:X140" si="9">(B118*$U$115)+B118</f>
        <v>386</v>
      </c>
      <c r="Y118" s="5">
        <f t="shared" ref="Y118:Y140" si="10">(X118*$U$115)+X118</f>
        <v>386</v>
      </c>
      <c r="Z118" s="6">
        <f t="shared" ref="Z118:Z140" si="11">(X118*$U$115)+X118</f>
        <v>386</v>
      </c>
      <c r="AA118" s="5">
        <f t="shared" ref="AA118:AA140" si="12">(Y118*V116)+Y118</f>
        <v>386</v>
      </c>
      <c r="AB118" s="6">
        <f t="shared" ref="AB118:AB140" si="13">(AA118*U$115)+AA118</f>
        <v>386</v>
      </c>
      <c r="AC118" s="5">
        <f t="shared" ref="AC118:AC140" si="14">(AB118*$V$115)+AB118</f>
        <v>386</v>
      </c>
      <c r="AD118" s="6">
        <f t="shared" si="7"/>
        <v>386</v>
      </c>
      <c r="AE118" s="5">
        <f t="shared" ref="AE118:AE140" si="15">(AD118*$U$115)+AD118</f>
        <v>386</v>
      </c>
      <c r="AF118" s="6">
        <f t="shared" ref="AF118:AF140" si="16">(AD118*$U$115)+AD118</f>
        <v>386</v>
      </c>
      <c r="AG118" s="5">
        <f t="shared" ref="AG118:AG140" si="17">(AE118*$U$115)+AE118</f>
        <v>386</v>
      </c>
      <c r="AH118" s="6">
        <f t="shared" ref="AH118:AK140" si="18">(AG118*$U$115)+AG118</f>
        <v>386</v>
      </c>
      <c r="AI118" s="18">
        <f t="shared" si="18"/>
        <v>386</v>
      </c>
      <c r="AJ118" s="6">
        <f t="shared" si="18"/>
        <v>386</v>
      </c>
      <c r="AK118" s="18">
        <f t="shared" si="18"/>
        <v>386</v>
      </c>
      <c r="AL118" s="6">
        <f t="shared" ref="AL118:AL140" si="19">(AJ118*$U$115)+AJ118</f>
        <v>386</v>
      </c>
      <c r="AM118" s="18">
        <f t="shared" ref="AM118:AM140" si="20">(AJ118*$U$115)+AJ118</f>
        <v>386</v>
      </c>
      <c r="AN118" s="6">
        <f t="shared" ref="AN118:AN140" si="21">(AM118*$U$115)+AM118</f>
        <v>386</v>
      </c>
      <c r="AO118" s="8">
        <f>SUM(X118,Z118,AB118,AD118,AF118,AH118,AJ118,AL118,AN118)</f>
        <v>3474</v>
      </c>
      <c r="AQ118" s="47" t="s">
        <v>175</v>
      </c>
    </row>
    <row r="119" spans="1:43">
      <c r="A119" s="22" t="s">
        <v>30</v>
      </c>
      <c r="B119" s="22">
        <v>259.2</v>
      </c>
      <c r="C119" s="23"/>
      <c r="D119" s="23"/>
      <c r="E119" s="23"/>
      <c r="F119" s="23">
        <v>1</v>
      </c>
      <c r="G119" s="23"/>
      <c r="H119" s="23"/>
      <c r="I119" s="23"/>
      <c r="J119" s="23">
        <v>1</v>
      </c>
      <c r="K119" s="23"/>
      <c r="L119" s="23">
        <v>0</v>
      </c>
      <c r="M119" s="23"/>
      <c r="N119" s="23">
        <v>1</v>
      </c>
      <c r="O119" s="23"/>
      <c r="P119" s="23"/>
      <c r="Q119" s="23"/>
      <c r="R119" s="23">
        <v>1</v>
      </c>
      <c r="S119" s="23"/>
      <c r="T119" s="23"/>
      <c r="U119" s="22">
        <f t="shared" si="6"/>
        <v>1036.8</v>
      </c>
      <c r="V119" s="22"/>
      <c r="W119" s="5">
        <f t="shared" si="8"/>
        <v>259.2</v>
      </c>
      <c r="X119" s="5">
        <f t="shared" si="9"/>
        <v>259.2</v>
      </c>
      <c r="Y119" s="5">
        <f t="shared" si="10"/>
        <v>259.2</v>
      </c>
      <c r="Z119" s="6">
        <f t="shared" si="11"/>
        <v>259.2</v>
      </c>
      <c r="AA119" s="5">
        <f t="shared" si="12"/>
        <v>259.2</v>
      </c>
      <c r="AB119" s="5">
        <f t="shared" si="13"/>
        <v>259.2</v>
      </c>
      <c r="AC119" s="5">
        <f t="shared" si="14"/>
        <v>259.2</v>
      </c>
      <c r="AD119" s="6">
        <f t="shared" si="7"/>
        <v>259.2</v>
      </c>
      <c r="AE119" s="5">
        <f t="shared" si="15"/>
        <v>259.2</v>
      </c>
      <c r="AF119" s="5">
        <f t="shared" si="16"/>
        <v>259.2</v>
      </c>
      <c r="AG119" s="5">
        <f t="shared" si="17"/>
        <v>259.2</v>
      </c>
      <c r="AH119" s="6">
        <f t="shared" si="18"/>
        <v>259.2</v>
      </c>
      <c r="AI119" s="18">
        <f t="shared" si="18"/>
        <v>259.2</v>
      </c>
      <c r="AJ119" s="18">
        <f t="shared" si="18"/>
        <v>259.2</v>
      </c>
      <c r="AK119" s="18">
        <f t="shared" si="18"/>
        <v>259.2</v>
      </c>
      <c r="AL119" s="6">
        <f t="shared" si="19"/>
        <v>259.2</v>
      </c>
      <c r="AM119" s="18">
        <f t="shared" si="20"/>
        <v>259.2</v>
      </c>
      <c r="AN119" s="18">
        <f t="shared" si="21"/>
        <v>259.2</v>
      </c>
      <c r="AO119" s="8">
        <f>SUM(Z119,AD119,AH119,AL119)</f>
        <v>1036.8</v>
      </c>
    </row>
    <row r="120" spans="1:43">
      <c r="A120" s="22" t="s">
        <v>33</v>
      </c>
      <c r="B120" s="22">
        <v>77</v>
      </c>
      <c r="C120" s="23">
        <v>1</v>
      </c>
      <c r="D120" s="23">
        <v>1</v>
      </c>
      <c r="E120" s="23"/>
      <c r="F120" s="23">
        <v>2</v>
      </c>
      <c r="G120" s="23"/>
      <c r="H120" s="23">
        <v>2</v>
      </c>
      <c r="I120" s="23"/>
      <c r="J120" s="23">
        <v>2</v>
      </c>
      <c r="K120" s="23"/>
      <c r="L120" s="23">
        <v>2</v>
      </c>
      <c r="M120" s="23"/>
      <c r="N120" s="23">
        <v>2</v>
      </c>
      <c r="O120" s="23"/>
      <c r="P120" s="23">
        <v>2</v>
      </c>
      <c r="Q120" s="23"/>
      <c r="R120" s="23">
        <v>2</v>
      </c>
      <c r="S120" s="23"/>
      <c r="T120" s="23">
        <v>2</v>
      </c>
      <c r="U120" s="22">
        <f t="shared" si="6"/>
        <v>1386</v>
      </c>
      <c r="V120" s="22"/>
      <c r="W120" s="6">
        <f t="shared" si="8"/>
        <v>77</v>
      </c>
      <c r="X120" s="6">
        <f t="shared" si="9"/>
        <v>77</v>
      </c>
      <c r="Y120" s="5">
        <f t="shared" si="10"/>
        <v>77</v>
      </c>
      <c r="Z120" s="6">
        <f>(X120*$U$115)+X120*2</f>
        <v>154</v>
      </c>
      <c r="AA120" s="18">
        <f t="shared" si="12"/>
        <v>77</v>
      </c>
      <c r="AB120" s="6">
        <f>(AA120*U$115)+AA120*2</f>
        <v>154</v>
      </c>
      <c r="AC120" s="18">
        <f t="shared" si="14"/>
        <v>154</v>
      </c>
      <c r="AD120" s="6">
        <f>(AC120*W$115)+AC120</f>
        <v>154</v>
      </c>
      <c r="AE120" s="18">
        <f t="shared" si="15"/>
        <v>154</v>
      </c>
      <c r="AF120" s="6">
        <f>(AD120*$U$115)+AD120</f>
        <v>154</v>
      </c>
      <c r="AG120" s="18">
        <f t="shared" si="17"/>
        <v>154</v>
      </c>
      <c r="AH120" s="6">
        <f>(AG120*$U$115)+AG120</f>
        <v>154</v>
      </c>
      <c r="AI120" s="18">
        <f t="shared" si="18"/>
        <v>154</v>
      </c>
      <c r="AJ120" s="6">
        <f>(AI120*$U$115)+AI120</f>
        <v>154</v>
      </c>
      <c r="AK120" s="18">
        <f t="shared" si="18"/>
        <v>154</v>
      </c>
      <c r="AL120" s="6">
        <f t="shared" si="19"/>
        <v>154</v>
      </c>
      <c r="AM120" s="18">
        <f t="shared" si="20"/>
        <v>154</v>
      </c>
      <c r="AN120" s="6">
        <f t="shared" si="21"/>
        <v>154</v>
      </c>
      <c r="AO120" s="8">
        <f>SUM(W120,X120,Z120,AB120,AD120,AF120,AH120,AJ120,AL120,AN120)</f>
        <v>1386</v>
      </c>
    </row>
    <row r="121" spans="1:43">
      <c r="A121" s="22" t="s">
        <v>12</v>
      </c>
      <c r="B121" s="22">
        <v>332.5</v>
      </c>
      <c r="C121" s="23">
        <v>1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2">
        <f t="shared" si="6"/>
        <v>332.5</v>
      </c>
      <c r="V121" s="22"/>
      <c r="W121" s="6">
        <f t="shared" si="8"/>
        <v>332.5</v>
      </c>
      <c r="X121" s="5">
        <f t="shared" si="9"/>
        <v>332.5</v>
      </c>
      <c r="Y121" s="5">
        <f t="shared" si="10"/>
        <v>332.5</v>
      </c>
      <c r="Z121" s="5">
        <f t="shared" si="11"/>
        <v>332.5</v>
      </c>
      <c r="AA121" s="5">
        <f t="shared" si="12"/>
        <v>332.5</v>
      </c>
      <c r="AB121" s="5">
        <f t="shared" si="13"/>
        <v>332.5</v>
      </c>
      <c r="AC121" s="5">
        <f t="shared" si="14"/>
        <v>332.5</v>
      </c>
      <c r="AD121" s="5">
        <f t="shared" si="7"/>
        <v>332.5</v>
      </c>
      <c r="AE121" s="5">
        <f t="shared" si="15"/>
        <v>332.5</v>
      </c>
      <c r="AF121" s="5">
        <f t="shared" si="16"/>
        <v>332.5</v>
      </c>
      <c r="AG121" s="5">
        <f t="shared" si="17"/>
        <v>332.5</v>
      </c>
      <c r="AH121" s="5">
        <f t="shared" si="18"/>
        <v>332.5</v>
      </c>
      <c r="AI121" s="18">
        <f t="shared" si="18"/>
        <v>332.5</v>
      </c>
      <c r="AJ121" s="18">
        <f t="shared" si="18"/>
        <v>332.5</v>
      </c>
      <c r="AK121" s="18">
        <f t="shared" si="18"/>
        <v>332.5</v>
      </c>
      <c r="AL121" s="18">
        <f t="shared" si="19"/>
        <v>332.5</v>
      </c>
      <c r="AM121" s="18">
        <f t="shared" si="20"/>
        <v>332.5</v>
      </c>
      <c r="AN121" s="18">
        <f t="shared" si="21"/>
        <v>332.5</v>
      </c>
      <c r="AO121" s="8">
        <f>SUM(W121)</f>
        <v>332.5</v>
      </c>
    </row>
    <row r="122" spans="1:43">
      <c r="A122" s="22" t="s">
        <v>13</v>
      </c>
      <c r="B122" s="22">
        <v>379.05</v>
      </c>
      <c r="C122" s="23"/>
      <c r="D122" s="23">
        <v>1</v>
      </c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2">
        <f t="shared" si="6"/>
        <v>379.05</v>
      </c>
      <c r="V122" s="22"/>
      <c r="W122" s="5">
        <f t="shared" si="8"/>
        <v>379.05</v>
      </c>
      <c r="X122" s="6">
        <f t="shared" si="9"/>
        <v>379.05</v>
      </c>
      <c r="Y122" s="5">
        <f t="shared" si="10"/>
        <v>379.05</v>
      </c>
      <c r="Z122" s="5">
        <f t="shared" si="11"/>
        <v>379.05</v>
      </c>
      <c r="AA122" s="5">
        <f t="shared" si="12"/>
        <v>379.05</v>
      </c>
      <c r="AB122" s="5">
        <f t="shared" si="13"/>
        <v>379.05</v>
      </c>
      <c r="AC122" s="5">
        <f t="shared" si="14"/>
        <v>379.05</v>
      </c>
      <c r="AD122" s="5">
        <f t="shared" si="7"/>
        <v>379.05</v>
      </c>
      <c r="AE122" s="5">
        <f t="shared" si="15"/>
        <v>379.05</v>
      </c>
      <c r="AF122" s="5">
        <f t="shared" si="16"/>
        <v>379.05</v>
      </c>
      <c r="AG122" s="5">
        <f t="shared" si="17"/>
        <v>379.05</v>
      </c>
      <c r="AH122" s="5">
        <f t="shared" si="18"/>
        <v>379.05</v>
      </c>
      <c r="AI122" s="18">
        <f t="shared" si="18"/>
        <v>379.05</v>
      </c>
      <c r="AJ122" s="18">
        <f t="shared" si="18"/>
        <v>379.05</v>
      </c>
      <c r="AK122" s="18">
        <f t="shared" si="18"/>
        <v>379.05</v>
      </c>
      <c r="AL122" s="18">
        <f t="shared" si="19"/>
        <v>379.05</v>
      </c>
      <c r="AM122" s="18">
        <f t="shared" si="20"/>
        <v>379.05</v>
      </c>
      <c r="AN122" s="18">
        <f t="shared" si="21"/>
        <v>379.05</v>
      </c>
      <c r="AO122" s="8">
        <f>SUM(X122)</f>
        <v>379.05</v>
      </c>
    </row>
    <row r="123" spans="1:43">
      <c r="A123" s="22" t="s">
        <v>14</v>
      </c>
      <c r="B123" s="22">
        <v>332.5</v>
      </c>
      <c r="C123" s="23"/>
      <c r="D123" s="23"/>
      <c r="E123" s="23">
        <v>1</v>
      </c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2">
        <f t="shared" si="6"/>
        <v>332.5</v>
      </c>
      <c r="V123" s="22"/>
      <c r="W123" s="5">
        <f t="shared" si="8"/>
        <v>332.5</v>
      </c>
      <c r="X123" s="5">
        <f t="shared" si="9"/>
        <v>332.5</v>
      </c>
      <c r="Y123" s="6">
        <f t="shared" si="10"/>
        <v>332.5</v>
      </c>
      <c r="Z123" s="5">
        <f t="shared" si="11"/>
        <v>332.5</v>
      </c>
      <c r="AA123" s="5">
        <f t="shared" si="12"/>
        <v>332.5</v>
      </c>
      <c r="AB123" s="5">
        <f t="shared" si="13"/>
        <v>332.5</v>
      </c>
      <c r="AC123" s="5">
        <f t="shared" si="14"/>
        <v>332.5</v>
      </c>
      <c r="AD123" s="5">
        <f t="shared" si="7"/>
        <v>332.5</v>
      </c>
      <c r="AE123" s="5">
        <f t="shared" si="15"/>
        <v>332.5</v>
      </c>
      <c r="AF123" s="5">
        <f t="shared" si="16"/>
        <v>332.5</v>
      </c>
      <c r="AG123" s="5">
        <f t="shared" si="17"/>
        <v>332.5</v>
      </c>
      <c r="AH123" s="5">
        <f t="shared" si="18"/>
        <v>332.5</v>
      </c>
      <c r="AI123" s="18">
        <f t="shared" si="18"/>
        <v>332.5</v>
      </c>
      <c r="AJ123" s="18">
        <f t="shared" si="18"/>
        <v>332.5</v>
      </c>
      <c r="AK123" s="18">
        <f t="shared" si="18"/>
        <v>332.5</v>
      </c>
      <c r="AL123" s="18">
        <f t="shared" si="19"/>
        <v>332.5</v>
      </c>
      <c r="AM123" s="18">
        <f t="shared" si="20"/>
        <v>332.5</v>
      </c>
      <c r="AN123" s="18">
        <f t="shared" si="21"/>
        <v>332.5</v>
      </c>
      <c r="AO123" s="8">
        <f>SUM(Y123)</f>
        <v>332.5</v>
      </c>
    </row>
    <row r="124" spans="1:43">
      <c r="A124" s="22" t="s">
        <v>15</v>
      </c>
      <c r="B124" s="22">
        <v>379.05</v>
      </c>
      <c r="C124" s="23"/>
      <c r="D124" s="23"/>
      <c r="E124" s="23"/>
      <c r="F124" s="23">
        <v>1</v>
      </c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2">
        <f t="shared" si="6"/>
        <v>379.05</v>
      </c>
      <c r="V124" s="22"/>
      <c r="W124" s="5">
        <f t="shared" si="8"/>
        <v>379.05</v>
      </c>
      <c r="X124" s="5">
        <f t="shared" si="9"/>
        <v>379.05</v>
      </c>
      <c r="Y124" s="5">
        <f t="shared" si="10"/>
        <v>379.05</v>
      </c>
      <c r="Z124" s="6">
        <f t="shared" si="11"/>
        <v>379.05</v>
      </c>
      <c r="AA124" s="5">
        <f t="shared" si="12"/>
        <v>379.05</v>
      </c>
      <c r="AB124" s="5">
        <f t="shared" si="13"/>
        <v>379.05</v>
      </c>
      <c r="AC124" s="5">
        <f t="shared" si="14"/>
        <v>379.05</v>
      </c>
      <c r="AD124" s="5">
        <f t="shared" si="7"/>
        <v>379.05</v>
      </c>
      <c r="AE124" s="5">
        <f t="shared" si="15"/>
        <v>379.05</v>
      </c>
      <c r="AF124" s="5">
        <f t="shared" si="16"/>
        <v>379.05</v>
      </c>
      <c r="AG124" s="5">
        <f t="shared" si="17"/>
        <v>379.05</v>
      </c>
      <c r="AH124" s="5">
        <f t="shared" si="18"/>
        <v>379.05</v>
      </c>
      <c r="AI124" s="18">
        <f t="shared" si="18"/>
        <v>379.05</v>
      </c>
      <c r="AJ124" s="18">
        <f t="shared" si="18"/>
        <v>379.05</v>
      </c>
      <c r="AK124" s="18">
        <f t="shared" si="18"/>
        <v>379.05</v>
      </c>
      <c r="AL124" s="18">
        <f t="shared" si="19"/>
        <v>379.05</v>
      </c>
      <c r="AM124" s="18">
        <f t="shared" si="20"/>
        <v>379.05</v>
      </c>
      <c r="AN124" s="18">
        <f t="shared" si="21"/>
        <v>379.05</v>
      </c>
      <c r="AO124" s="8">
        <f>SUM(Z124)</f>
        <v>379.05</v>
      </c>
    </row>
    <row r="125" spans="1:43">
      <c r="A125" s="22" t="s">
        <v>16</v>
      </c>
      <c r="B125" s="22">
        <v>332.5</v>
      </c>
      <c r="C125" s="23"/>
      <c r="D125" s="23"/>
      <c r="E125" s="23"/>
      <c r="F125" s="23"/>
      <c r="G125" s="23">
        <v>1</v>
      </c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2">
        <f t="shared" si="6"/>
        <v>332.5</v>
      </c>
      <c r="V125" s="22"/>
      <c r="W125" s="5">
        <f t="shared" si="8"/>
        <v>332.5</v>
      </c>
      <c r="X125" s="5">
        <f t="shared" si="9"/>
        <v>332.5</v>
      </c>
      <c r="Y125" s="18">
        <f t="shared" si="10"/>
        <v>332.5</v>
      </c>
      <c r="Z125" s="5">
        <f t="shared" si="11"/>
        <v>332.5</v>
      </c>
      <c r="AA125" s="6">
        <f t="shared" si="12"/>
        <v>332.5</v>
      </c>
      <c r="AB125" s="5">
        <f t="shared" si="13"/>
        <v>332.5</v>
      </c>
      <c r="AC125" s="5">
        <f t="shared" si="14"/>
        <v>332.5</v>
      </c>
      <c r="AD125" s="5">
        <f t="shared" si="7"/>
        <v>332.5</v>
      </c>
      <c r="AE125" s="5">
        <f t="shared" si="15"/>
        <v>332.5</v>
      </c>
      <c r="AF125" s="5">
        <f t="shared" si="16"/>
        <v>332.5</v>
      </c>
      <c r="AG125" s="5">
        <f t="shared" si="17"/>
        <v>332.5</v>
      </c>
      <c r="AH125" s="5">
        <f t="shared" si="18"/>
        <v>332.5</v>
      </c>
      <c r="AI125" s="18">
        <f t="shared" si="18"/>
        <v>332.5</v>
      </c>
      <c r="AJ125" s="18">
        <f t="shared" si="18"/>
        <v>332.5</v>
      </c>
      <c r="AK125" s="18">
        <f t="shared" si="18"/>
        <v>332.5</v>
      </c>
      <c r="AL125" s="18">
        <f t="shared" si="19"/>
        <v>332.5</v>
      </c>
      <c r="AM125" s="18">
        <f t="shared" si="20"/>
        <v>332.5</v>
      </c>
      <c r="AN125" s="18">
        <f t="shared" si="21"/>
        <v>332.5</v>
      </c>
      <c r="AO125" s="8">
        <f>SUM(AA125)</f>
        <v>332.5</v>
      </c>
    </row>
    <row r="126" spans="1:43">
      <c r="A126" s="22" t="s">
        <v>17</v>
      </c>
      <c r="B126" s="22">
        <v>379.05</v>
      </c>
      <c r="C126" s="23"/>
      <c r="D126" s="23"/>
      <c r="E126" s="23"/>
      <c r="F126" s="23"/>
      <c r="G126" s="23"/>
      <c r="H126" s="23">
        <v>1</v>
      </c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2">
        <f t="shared" si="6"/>
        <v>379.05</v>
      </c>
      <c r="V126" s="22"/>
      <c r="W126" s="5">
        <f t="shared" si="8"/>
        <v>379.05</v>
      </c>
      <c r="X126" s="5">
        <f t="shared" si="9"/>
        <v>379.05</v>
      </c>
      <c r="Y126" s="18">
        <f t="shared" si="10"/>
        <v>379.05</v>
      </c>
      <c r="Z126" s="5">
        <f t="shared" si="11"/>
        <v>379.05</v>
      </c>
      <c r="AA126" s="5">
        <f t="shared" si="12"/>
        <v>379.05</v>
      </c>
      <c r="AB126" s="6">
        <f t="shared" si="13"/>
        <v>379.05</v>
      </c>
      <c r="AC126" s="5">
        <f t="shared" si="14"/>
        <v>379.05</v>
      </c>
      <c r="AD126" s="5">
        <f t="shared" si="7"/>
        <v>379.05</v>
      </c>
      <c r="AE126" s="5">
        <f t="shared" si="15"/>
        <v>379.05</v>
      </c>
      <c r="AF126" s="5">
        <f t="shared" si="16"/>
        <v>379.05</v>
      </c>
      <c r="AG126" s="5">
        <f t="shared" si="17"/>
        <v>379.05</v>
      </c>
      <c r="AH126" s="5">
        <f t="shared" si="18"/>
        <v>379.05</v>
      </c>
      <c r="AI126" s="18">
        <f t="shared" si="18"/>
        <v>379.05</v>
      </c>
      <c r="AJ126" s="18">
        <f t="shared" si="18"/>
        <v>379.05</v>
      </c>
      <c r="AK126" s="18">
        <f t="shared" si="18"/>
        <v>379.05</v>
      </c>
      <c r="AL126" s="18">
        <f t="shared" si="19"/>
        <v>379.05</v>
      </c>
      <c r="AM126" s="18">
        <f t="shared" si="20"/>
        <v>379.05</v>
      </c>
      <c r="AN126" s="18">
        <f t="shared" si="21"/>
        <v>379.05</v>
      </c>
      <c r="AO126" s="8">
        <f>SUM(AB126)</f>
        <v>379.05</v>
      </c>
    </row>
    <row r="127" spans="1:43">
      <c r="A127" s="22" t="s">
        <v>73</v>
      </c>
      <c r="B127" s="22">
        <v>332.5</v>
      </c>
      <c r="C127" s="23"/>
      <c r="D127" s="23"/>
      <c r="E127" s="23"/>
      <c r="F127" s="23"/>
      <c r="G127" s="23"/>
      <c r="H127" s="23"/>
      <c r="I127" s="23">
        <v>1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2">
        <f t="shared" si="6"/>
        <v>332.5</v>
      </c>
      <c r="V127" s="22"/>
      <c r="W127" s="5">
        <f t="shared" si="8"/>
        <v>332.5</v>
      </c>
      <c r="X127" s="5">
        <f t="shared" si="9"/>
        <v>332.5</v>
      </c>
      <c r="Y127" s="18">
        <f t="shared" si="10"/>
        <v>332.5</v>
      </c>
      <c r="Z127" s="5">
        <f t="shared" si="11"/>
        <v>332.5</v>
      </c>
      <c r="AA127" s="5">
        <f t="shared" si="12"/>
        <v>332.5</v>
      </c>
      <c r="AB127" s="5">
        <f t="shared" si="13"/>
        <v>332.5</v>
      </c>
      <c r="AC127" s="6">
        <f t="shared" si="14"/>
        <v>332.5</v>
      </c>
      <c r="AD127" s="5">
        <f t="shared" si="7"/>
        <v>332.5</v>
      </c>
      <c r="AE127" s="5">
        <f t="shared" si="15"/>
        <v>332.5</v>
      </c>
      <c r="AF127" s="5">
        <f t="shared" si="16"/>
        <v>332.5</v>
      </c>
      <c r="AG127" s="5">
        <f t="shared" si="17"/>
        <v>332.5</v>
      </c>
      <c r="AH127" s="5">
        <f t="shared" si="18"/>
        <v>332.5</v>
      </c>
      <c r="AI127" s="18">
        <f t="shared" si="18"/>
        <v>332.5</v>
      </c>
      <c r="AJ127" s="18">
        <f t="shared" si="18"/>
        <v>332.5</v>
      </c>
      <c r="AK127" s="18">
        <f t="shared" si="18"/>
        <v>332.5</v>
      </c>
      <c r="AL127" s="18">
        <f t="shared" si="19"/>
        <v>332.5</v>
      </c>
      <c r="AM127" s="18">
        <f t="shared" si="20"/>
        <v>332.5</v>
      </c>
      <c r="AN127" s="18">
        <f t="shared" si="21"/>
        <v>332.5</v>
      </c>
      <c r="AO127" s="8">
        <f>SUM(AC127)</f>
        <v>332.5</v>
      </c>
    </row>
    <row r="128" spans="1:43">
      <c r="A128" s="22" t="s">
        <v>74</v>
      </c>
      <c r="B128" s="22">
        <v>379.05</v>
      </c>
      <c r="C128" s="23"/>
      <c r="D128" s="23"/>
      <c r="E128" s="23"/>
      <c r="F128" s="23"/>
      <c r="G128" s="23"/>
      <c r="H128" s="23"/>
      <c r="I128" s="23"/>
      <c r="J128" s="23">
        <v>1</v>
      </c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2">
        <f t="shared" si="6"/>
        <v>379.05</v>
      </c>
      <c r="V128" s="22"/>
      <c r="W128" s="5">
        <f t="shared" si="8"/>
        <v>379.05</v>
      </c>
      <c r="X128" s="5">
        <f t="shared" si="9"/>
        <v>379.05</v>
      </c>
      <c r="Y128" s="18">
        <f t="shared" si="10"/>
        <v>379.05</v>
      </c>
      <c r="Z128" s="5">
        <f t="shared" si="11"/>
        <v>379.05</v>
      </c>
      <c r="AA128" s="5">
        <f t="shared" si="12"/>
        <v>379.05</v>
      </c>
      <c r="AB128" s="5">
        <f t="shared" si="13"/>
        <v>379.05</v>
      </c>
      <c r="AC128" s="5">
        <f t="shared" si="14"/>
        <v>379.05</v>
      </c>
      <c r="AD128" s="6">
        <f t="shared" si="7"/>
        <v>379.05</v>
      </c>
      <c r="AE128" s="5">
        <f t="shared" si="15"/>
        <v>379.05</v>
      </c>
      <c r="AF128" s="5">
        <f t="shared" si="16"/>
        <v>379.05</v>
      </c>
      <c r="AG128" s="5">
        <f t="shared" si="17"/>
        <v>379.05</v>
      </c>
      <c r="AH128" s="5">
        <f t="shared" si="18"/>
        <v>379.05</v>
      </c>
      <c r="AI128" s="18">
        <f t="shared" si="18"/>
        <v>379.05</v>
      </c>
      <c r="AJ128" s="18">
        <f t="shared" si="18"/>
        <v>379.05</v>
      </c>
      <c r="AK128" s="18">
        <f t="shared" si="18"/>
        <v>379.05</v>
      </c>
      <c r="AL128" s="18">
        <f t="shared" si="19"/>
        <v>379.05</v>
      </c>
      <c r="AM128" s="18">
        <f t="shared" si="20"/>
        <v>379.05</v>
      </c>
      <c r="AN128" s="18">
        <f t="shared" si="21"/>
        <v>379.05</v>
      </c>
      <c r="AO128" s="8">
        <f>SUM(AD128)</f>
        <v>379.05</v>
      </c>
    </row>
    <row r="129" spans="1:41">
      <c r="A129" s="22" t="s">
        <v>75</v>
      </c>
      <c r="B129" s="22">
        <v>332.5</v>
      </c>
      <c r="C129" s="23"/>
      <c r="D129" s="23"/>
      <c r="E129" s="23"/>
      <c r="F129" s="23"/>
      <c r="G129" s="23"/>
      <c r="H129" s="23"/>
      <c r="I129" s="23"/>
      <c r="J129" s="23"/>
      <c r="K129" s="23">
        <v>1</v>
      </c>
      <c r="L129" s="23"/>
      <c r="M129" s="23"/>
      <c r="N129" s="23"/>
      <c r="O129" s="23"/>
      <c r="P129" s="23"/>
      <c r="Q129" s="23"/>
      <c r="R129" s="23"/>
      <c r="S129" s="23"/>
      <c r="T129" s="23"/>
      <c r="U129" s="22">
        <f t="shared" si="6"/>
        <v>332.5</v>
      </c>
      <c r="V129" s="22"/>
      <c r="W129" s="5">
        <f t="shared" si="8"/>
        <v>332.5</v>
      </c>
      <c r="X129" s="5">
        <f t="shared" si="9"/>
        <v>332.5</v>
      </c>
      <c r="Y129" s="18">
        <f t="shared" si="10"/>
        <v>332.5</v>
      </c>
      <c r="Z129" s="5">
        <f t="shared" si="11"/>
        <v>332.5</v>
      </c>
      <c r="AA129" s="5">
        <f t="shared" si="12"/>
        <v>332.5</v>
      </c>
      <c r="AB129" s="5">
        <f t="shared" si="13"/>
        <v>332.5</v>
      </c>
      <c r="AC129" s="5">
        <f t="shared" si="14"/>
        <v>332.5</v>
      </c>
      <c r="AD129" s="5">
        <f t="shared" si="7"/>
        <v>332.5</v>
      </c>
      <c r="AE129" s="6">
        <f t="shared" si="15"/>
        <v>332.5</v>
      </c>
      <c r="AF129" s="5">
        <f t="shared" si="16"/>
        <v>332.5</v>
      </c>
      <c r="AG129" s="5">
        <f t="shared" si="17"/>
        <v>332.5</v>
      </c>
      <c r="AH129" s="5">
        <f t="shared" si="18"/>
        <v>332.5</v>
      </c>
      <c r="AI129" s="18">
        <f t="shared" si="18"/>
        <v>332.5</v>
      </c>
      <c r="AJ129" s="18">
        <f t="shared" si="18"/>
        <v>332.5</v>
      </c>
      <c r="AK129" s="18">
        <f t="shared" si="18"/>
        <v>332.5</v>
      </c>
      <c r="AL129" s="18">
        <f t="shared" si="19"/>
        <v>332.5</v>
      </c>
      <c r="AM129" s="18">
        <f t="shared" si="20"/>
        <v>332.5</v>
      </c>
      <c r="AN129" s="18">
        <f t="shared" si="21"/>
        <v>332.5</v>
      </c>
      <c r="AO129" s="8">
        <f>SUM(AE129)</f>
        <v>332.5</v>
      </c>
    </row>
    <row r="130" spans="1:41">
      <c r="A130" s="22" t="s">
        <v>76</v>
      </c>
      <c r="B130" s="22">
        <v>379.05</v>
      </c>
      <c r="C130" s="23"/>
      <c r="D130" s="23"/>
      <c r="E130" s="23"/>
      <c r="F130" s="23"/>
      <c r="G130" s="23"/>
      <c r="H130" s="23"/>
      <c r="I130" s="23"/>
      <c r="J130" s="23"/>
      <c r="K130" s="23"/>
      <c r="L130" s="23">
        <v>1</v>
      </c>
      <c r="M130" s="23"/>
      <c r="N130" s="23"/>
      <c r="O130" s="23"/>
      <c r="P130" s="23"/>
      <c r="Q130" s="23"/>
      <c r="R130" s="23"/>
      <c r="S130" s="23"/>
      <c r="T130" s="23"/>
      <c r="U130" s="22">
        <f t="shared" si="6"/>
        <v>379.05</v>
      </c>
      <c r="V130" s="22"/>
      <c r="W130" s="5">
        <f t="shared" si="8"/>
        <v>379.05</v>
      </c>
      <c r="X130" s="5">
        <f t="shared" si="9"/>
        <v>379.05</v>
      </c>
      <c r="Y130" s="18">
        <f t="shared" si="10"/>
        <v>379.05</v>
      </c>
      <c r="Z130" s="5">
        <f t="shared" si="11"/>
        <v>379.05</v>
      </c>
      <c r="AA130" s="5">
        <f t="shared" si="12"/>
        <v>379.05</v>
      </c>
      <c r="AB130" s="5">
        <f t="shared" si="13"/>
        <v>379.05</v>
      </c>
      <c r="AC130" s="5">
        <f t="shared" si="14"/>
        <v>379.05</v>
      </c>
      <c r="AD130" s="5">
        <f t="shared" si="7"/>
        <v>379.05</v>
      </c>
      <c r="AE130" s="5">
        <f t="shared" si="15"/>
        <v>379.05</v>
      </c>
      <c r="AF130" s="6">
        <f t="shared" si="16"/>
        <v>379.05</v>
      </c>
      <c r="AG130" s="5">
        <f t="shared" si="17"/>
        <v>379.05</v>
      </c>
      <c r="AH130" s="5">
        <f t="shared" si="18"/>
        <v>379.05</v>
      </c>
      <c r="AI130" s="18">
        <f t="shared" si="18"/>
        <v>379.05</v>
      </c>
      <c r="AJ130" s="18">
        <f t="shared" si="18"/>
        <v>379.05</v>
      </c>
      <c r="AK130" s="18">
        <f t="shared" si="18"/>
        <v>379.05</v>
      </c>
      <c r="AL130" s="18">
        <f t="shared" si="19"/>
        <v>379.05</v>
      </c>
      <c r="AM130" s="18">
        <f t="shared" si="20"/>
        <v>379.05</v>
      </c>
      <c r="AN130" s="18">
        <f t="shared" si="21"/>
        <v>379.05</v>
      </c>
      <c r="AO130" s="8">
        <f>SUM(AF130)</f>
        <v>379.05</v>
      </c>
    </row>
    <row r="131" spans="1:41">
      <c r="A131" s="22" t="s">
        <v>77</v>
      </c>
      <c r="B131" s="22">
        <v>332.5</v>
      </c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>
        <v>1</v>
      </c>
      <c r="N131" s="23"/>
      <c r="O131" s="23"/>
      <c r="P131" s="23"/>
      <c r="Q131" s="23"/>
      <c r="R131" s="23"/>
      <c r="S131" s="23"/>
      <c r="T131" s="23"/>
      <c r="U131" s="22">
        <f t="shared" si="6"/>
        <v>332.5</v>
      </c>
      <c r="V131" s="22"/>
      <c r="W131" s="5">
        <f t="shared" si="8"/>
        <v>332.5</v>
      </c>
      <c r="X131" s="5">
        <f t="shared" si="9"/>
        <v>332.5</v>
      </c>
      <c r="Y131" s="18">
        <f t="shared" si="10"/>
        <v>332.5</v>
      </c>
      <c r="Z131" s="5">
        <f t="shared" si="11"/>
        <v>332.5</v>
      </c>
      <c r="AA131" s="5">
        <f t="shared" si="12"/>
        <v>332.5</v>
      </c>
      <c r="AB131" s="5">
        <f t="shared" si="13"/>
        <v>332.5</v>
      </c>
      <c r="AC131" s="5">
        <f t="shared" si="14"/>
        <v>332.5</v>
      </c>
      <c r="AD131" s="5">
        <f t="shared" si="7"/>
        <v>332.5</v>
      </c>
      <c r="AE131" s="5">
        <f t="shared" si="15"/>
        <v>332.5</v>
      </c>
      <c r="AF131" s="5">
        <f t="shared" si="16"/>
        <v>332.5</v>
      </c>
      <c r="AG131" s="6">
        <f t="shared" si="17"/>
        <v>332.5</v>
      </c>
      <c r="AH131" s="5">
        <f t="shared" si="18"/>
        <v>332.5</v>
      </c>
      <c r="AI131" s="18">
        <f t="shared" si="18"/>
        <v>332.5</v>
      </c>
      <c r="AJ131" s="18">
        <f t="shared" si="18"/>
        <v>332.5</v>
      </c>
      <c r="AK131" s="18">
        <f t="shared" si="18"/>
        <v>332.5</v>
      </c>
      <c r="AL131" s="18">
        <f t="shared" si="19"/>
        <v>332.5</v>
      </c>
      <c r="AM131" s="18">
        <f t="shared" si="20"/>
        <v>332.5</v>
      </c>
      <c r="AN131" s="18">
        <f t="shared" si="21"/>
        <v>332.5</v>
      </c>
      <c r="AO131" s="8">
        <f>SUM(AG131)</f>
        <v>332.5</v>
      </c>
    </row>
    <row r="132" spans="1:41">
      <c r="A132" s="22" t="s">
        <v>78</v>
      </c>
      <c r="B132" s="22">
        <v>379.05</v>
      </c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>
        <v>1</v>
      </c>
      <c r="O132" s="23"/>
      <c r="P132" s="23"/>
      <c r="Q132" s="23"/>
      <c r="R132" s="23"/>
      <c r="S132" s="23"/>
      <c r="T132" s="23"/>
      <c r="U132" s="22">
        <f t="shared" si="6"/>
        <v>379.05</v>
      </c>
      <c r="V132" s="22"/>
      <c r="W132" s="5">
        <f t="shared" si="8"/>
        <v>379.05</v>
      </c>
      <c r="X132" s="5">
        <f t="shared" si="9"/>
        <v>379.05</v>
      </c>
      <c r="Y132" s="18">
        <f t="shared" si="10"/>
        <v>379.05</v>
      </c>
      <c r="Z132" s="5">
        <f t="shared" si="11"/>
        <v>379.05</v>
      </c>
      <c r="AA132" s="5">
        <f t="shared" si="12"/>
        <v>379.05</v>
      </c>
      <c r="AB132" s="5">
        <f t="shared" si="13"/>
        <v>379.05</v>
      </c>
      <c r="AC132" s="5">
        <f t="shared" si="14"/>
        <v>379.05</v>
      </c>
      <c r="AD132" s="5">
        <f t="shared" si="7"/>
        <v>379.05</v>
      </c>
      <c r="AE132" s="5">
        <f t="shared" si="15"/>
        <v>379.05</v>
      </c>
      <c r="AF132" s="5">
        <f t="shared" si="16"/>
        <v>379.05</v>
      </c>
      <c r="AG132" s="5">
        <f t="shared" si="17"/>
        <v>379.05</v>
      </c>
      <c r="AH132" s="6">
        <f t="shared" si="18"/>
        <v>379.05</v>
      </c>
      <c r="AI132" s="18">
        <f t="shared" si="18"/>
        <v>379.05</v>
      </c>
      <c r="AJ132" s="18">
        <f t="shared" si="18"/>
        <v>379.05</v>
      </c>
      <c r="AK132" s="18">
        <f t="shared" si="18"/>
        <v>379.05</v>
      </c>
      <c r="AL132" s="18">
        <f t="shared" si="19"/>
        <v>379.05</v>
      </c>
      <c r="AM132" s="18">
        <f t="shared" si="20"/>
        <v>379.05</v>
      </c>
      <c r="AN132" s="18">
        <f t="shared" si="21"/>
        <v>379.05</v>
      </c>
      <c r="AO132" s="8">
        <f>SUM(AH132)</f>
        <v>379.05</v>
      </c>
    </row>
    <row r="133" spans="1:41">
      <c r="A133" s="22" t="s">
        <v>118</v>
      </c>
      <c r="B133" s="22">
        <v>332.5</v>
      </c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>
        <v>1</v>
      </c>
      <c r="P133" s="23"/>
      <c r="Q133" s="23"/>
      <c r="R133" s="23"/>
      <c r="S133" s="23"/>
      <c r="T133" s="23"/>
      <c r="U133" s="22">
        <f t="shared" si="6"/>
        <v>332.5</v>
      </c>
      <c r="V133" s="22"/>
      <c r="W133" s="5">
        <f t="shared" si="8"/>
        <v>332.5</v>
      </c>
      <c r="X133" s="5">
        <f t="shared" si="9"/>
        <v>332.5</v>
      </c>
      <c r="Y133" s="18">
        <f t="shared" si="10"/>
        <v>332.5</v>
      </c>
      <c r="Z133" s="5">
        <f t="shared" si="11"/>
        <v>332.5</v>
      </c>
      <c r="AA133" s="5">
        <f t="shared" si="12"/>
        <v>332.5</v>
      </c>
      <c r="AB133" s="5">
        <f t="shared" si="13"/>
        <v>332.5</v>
      </c>
      <c r="AC133" s="5">
        <f t="shared" si="14"/>
        <v>332.5</v>
      </c>
      <c r="AD133" s="5">
        <f t="shared" ref="AD133:AD140" si="22">(AC133*W$115)+AC133</f>
        <v>332.5</v>
      </c>
      <c r="AE133" s="5">
        <f t="shared" si="15"/>
        <v>332.5</v>
      </c>
      <c r="AF133" s="5">
        <f t="shared" si="16"/>
        <v>332.5</v>
      </c>
      <c r="AG133" s="5">
        <f t="shared" si="17"/>
        <v>332.5</v>
      </c>
      <c r="AH133" s="18">
        <f t="shared" si="18"/>
        <v>332.5</v>
      </c>
      <c r="AI133" s="6">
        <f t="shared" si="18"/>
        <v>332.5</v>
      </c>
      <c r="AJ133" s="18">
        <f t="shared" si="18"/>
        <v>332.5</v>
      </c>
      <c r="AK133" s="18">
        <f t="shared" si="18"/>
        <v>332.5</v>
      </c>
      <c r="AL133" s="18">
        <f t="shared" si="19"/>
        <v>332.5</v>
      </c>
      <c r="AM133" s="18">
        <f t="shared" si="20"/>
        <v>332.5</v>
      </c>
      <c r="AN133" s="18">
        <f t="shared" si="21"/>
        <v>332.5</v>
      </c>
      <c r="AO133" s="8">
        <f>SUM(AI133)</f>
        <v>332.5</v>
      </c>
    </row>
    <row r="134" spans="1:41">
      <c r="A134" s="22" t="s">
        <v>119</v>
      </c>
      <c r="B134" s="22">
        <v>379.05</v>
      </c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>
        <v>1</v>
      </c>
      <c r="Q134" s="23"/>
      <c r="R134" s="23"/>
      <c r="S134" s="23"/>
      <c r="T134" s="23"/>
      <c r="U134" s="22">
        <f t="shared" si="6"/>
        <v>379.05</v>
      </c>
      <c r="V134" s="22"/>
      <c r="W134" s="5">
        <f t="shared" si="8"/>
        <v>379.05</v>
      </c>
      <c r="X134" s="5">
        <f t="shared" si="9"/>
        <v>379.05</v>
      </c>
      <c r="Y134" s="18">
        <f t="shared" si="10"/>
        <v>379.05</v>
      </c>
      <c r="Z134" s="5">
        <f t="shared" si="11"/>
        <v>379.05</v>
      </c>
      <c r="AA134" s="5">
        <f t="shared" si="12"/>
        <v>379.05</v>
      </c>
      <c r="AB134" s="5">
        <f t="shared" si="13"/>
        <v>379.05</v>
      </c>
      <c r="AC134" s="5">
        <f t="shared" si="14"/>
        <v>379.05</v>
      </c>
      <c r="AD134" s="5">
        <f t="shared" si="22"/>
        <v>379.05</v>
      </c>
      <c r="AE134" s="5">
        <f t="shared" si="15"/>
        <v>379.05</v>
      </c>
      <c r="AF134" s="5">
        <f t="shared" si="16"/>
        <v>379.05</v>
      </c>
      <c r="AG134" s="5">
        <f t="shared" si="17"/>
        <v>379.05</v>
      </c>
      <c r="AH134" s="18">
        <f t="shared" si="18"/>
        <v>379.05</v>
      </c>
      <c r="AI134" s="18">
        <f t="shared" si="18"/>
        <v>379.05</v>
      </c>
      <c r="AJ134" s="6">
        <f t="shared" si="18"/>
        <v>379.05</v>
      </c>
      <c r="AK134" s="18">
        <f t="shared" si="18"/>
        <v>379.05</v>
      </c>
      <c r="AL134" s="18">
        <f t="shared" si="19"/>
        <v>379.05</v>
      </c>
      <c r="AM134" s="18">
        <f t="shared" si="20"/>
        <v>379.05</v>
      </c>
      <c r="AN134" s="18">
        <f t="shared" si="21"/>
        <v>379.05</v>
      </c>
      <c r="AO134" s="8">
        <f>SUM(AJ134)</f>
        <v>379.05</v>
      </c>
    </row>
    <row r="135" spans="1:41">
      <c r="A135" s="22" t="s">
        <v>120</v>
      </c>
      <c r="B135" s="22">
        <v>332.5</v>
      </c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>
        <v>1</v>
      </c>
      <c r="R135" s="23"/>
      <c r="S135" s="23"/>
      <c r="T135" s="23"/>
      <c r="U135" s="22">
        <f t="shared" si="6"/>
        <v>332.5</v>
      </c>
      <c r="V135" s="22"/>
      <c r="W135" s="5">
        <f t="shared" si="8"/>
        <v>332.5</v>
      </c>
      <c r="X135" s="5">
        <f t="shared" si="9"/>
        <v>332.5</v>
      </c>
      <c r="Y135" s="18">
        <f t="shared" si="10"/>
        <v>332.5</v>
      </c>
      <c r="Z135" s="5">
        <f t="shared" si="11"/>
        <v>332.5</v>
      </c>
      <c r="AA135" s="5">
        <f t="shared" si="12"/>
        <v>332.5</v>
      </c>
      <c r="AB135" s="5">
        <f t="shared" si="13"/>
        <v>332.5</v>
      </c>
      <c r="AC135" s="5">
        <f t="shared" si="14"/>
        <v>332.5</v>
      </c>
      <c r="AD135" s="5">
        <f t="shared" si="22"/>
        <v>332.5</v>
      </c>
      <c r="AE135" s="5">
        <f t="shared" si="15"/>
        <v>332.5</v>
      </c>
      <c r="AF135" s="5">
        <f t="shared" si="16"/>
        <v>332.5</v>
      </c>
      <c r="AG135" s="5">
        <f t="shared" si="17"/>
        <v>332.5</v>
      </c>
      <c r="AH135" s="18">
        <f t="shared" si="18"/>
        <v>332.5</v>
      </c>
      <c r="AI135" s="18">
        <f t="shared" si="18"/>
        <v>332.5</v>
      </c>
      <c r="AJ135" s="18">
        <f t="shared" si="18"/>
        <v>332.5</v>
      </c>
      <c r="AK135" s="6">
        <f t="shared" si="18"/>
        <v>332.5</v>
      </c>
      <c r="AL135" s="18">
        <f t="shared" si="19"/>
        <v>332.5</v>
      </c>
      <c r="AM135" s="18">
        <f t="shared" si="20"/>
        <v>332.5</v>
      </c>
      <c r="AN135" s="18">
        <f t="shared" si="21"/>
        <v>332.5</v>
      </c>
      <c r="AO135" s="8">
        <f>SUM(AK135)</f>
        <v>332.5</v>
      </c>
    </row>
    <row r="136" spans="1:41">
      <c r="A136" s="22" t="s">
        <v>121</v>
      </c>
      <c r="B136" s="22">
        <v>379.05</v>
      </c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>
        <v>1</v>
      </c>
      <c r="S136" s="23"/>
      <c r="T136" s="23"/>
      <c r="U136" s="22">
        <f t="shared" si="6"/>
        <v>379.05</v>
      </c>
      <c r="V136" s="22"/>
      <c r="W136" s="5">
        <f t="shared" si="8"/>
        <v>379.05</v>
      </c>
      <c r="X136" s="5">
        <f t="shared" si="9"/>
        <v>379.05</v>
      </c>
      <c r="Y136" s="18">
        <f t="shared" si="10"/>
        <v>379.05</v>
      </c>
      <c r="Z136" s="5">
        <f t="shared" si="11"/>
        <v>379.05</v>
      </c>
      <c r="AA136" s="5">
        <f t="shared" si="12"/>
        <v>379.05</v>
      </c>
      <c r="AB136" s="5">
        <f t="shared" si="13"/>
        <v>379.05</v>
      </c>
      <c r="AC136" s="5">
        <f t="shared" si="14"/>
        <v>379.05</v>
      </c>
      <c r="AD136" s="5">
        <f t="shared" si="22"/>
        <v>379.05</v>
      </c>
      <c r="AE136" s="5">
        <f t="shared" si="15"/>
        <v>379.05</v>
      </c>
      <c r="AF136" s="5">
        <f t="shared" si="16"/>
        <v>379.05</v>
      </c>
      <c r="AG136" s="5">
        <f t="shared" si="17"/>
        <v>379.05</v>
      </c>
      <c r="AH136" s="18">
        <f t="shared" si="18"/>
        <v>379.05</v>
      </c>
      <c r="AI136" s="18">
        <f t="shared" si="18"/>
        <v>379.05</v>
      </c>
      <c r="AJ136" s="18">
        <f t="shared" si="18"/>
        <v>379.05</v>
      </c>
      <c r="AK136" s="18">
        <f t="shared" si="18"/>
        <v>379.05</v>
      </c>
      <c r="AL136" s="6">
        <f t="shared" si="19"/>
        <v>379.05</v>
      </c>
      <c r="AM136" s="18">
        <f t="shared" si="20"/>
        <v>379.05</v>
      </c>
      <c r="AN136" s="18">
        <f t="shared" si="21"/>
        <v>379.05</v>
      </c>
      <c r="AO136" s="8">
        <f>SUM(AL136)</f>
        <v>379.05</v>
      </c>
    </row>
    <row r="137" spans="1:41">
      <c r="A137" s="22" t="s">
        <v>122</v>
      </c>
      <c r="B137" s="22">
        <v>332.5</v>
      </c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>
        <v>1</v>
      </c>
      <c r="T137" s="23"/>
      <c r="U137" s="22">
        <f t="shared" si="6"/>
        <v>332.5</v>
      </c>
      <c r="V137" s="22"/>
      <c r="W137" s="5">
        <f t="shared" si="8"/>
        <v>332.5</v>
      </c>
      <c r="X137" s="5">
        <f t="shared" si="9"/>
        <v>332.5</v>
      </c>
      <c r="Y137" s="18">
        <f t="shared" si="10"/>
        <v>332.5</v>
      </c>
      <c r="Z137" s="5">
        <f t="shared" si="11"/>
        <v>332.5</v>
      </c>
      <c r="AA137" s="5">
        <f t="shared" si="12"/>
        <v>332.5</v>
      </c>
      <c r="AB137" s="5">
        <f t="shared" si="13"/>
        <v>332.5</v>
      </c>
      <c r="AC137" s="5">
        <f t="shared" si="14"/>
        <v>332.5</v>
      </c>
      <c r="AD137" s="5">
        <f t="shared" si="22"/>
        <v>332.5</v>
      </c>
      <c r="AE137" s="5">
        <f t="shared" si="15"/>
        <v>332.5</v>
      </c>
      <c r="AF137" s="5">
        <f t="shared" si="16"/>
        <v>332.5</v>
      </c>
      <c r="AG137" s="5">
        <f t="shared" si="17"/>
        <v>332.5</v>
      </c>
      <c r="AH137" s="18">
        <f t="shared" si="18"/>
        <v>332.5</v>
      </c>
      <c r="AI137" s="18">
        <f t="shared" si="18"/>
        <v>332.5</v>
      </c>
      <c r="AJ137" s="18">
        <f t="shared" si="18"/>
        <v>332.5</v>
      </c>
      <c r="AK137" s="18">
        <f t="shared" si="18"/>
        <v>332.5</v>
      </c>
      <c r="AL137" s="18">
        <f t="shared" si="19"/>
        <v>332.5</v>
      </c>
      <c r="AM137" s="6">
        <f t="shared" si="20"/>
        <v>332.5</v>
      </c>
      <c r="AN137" s="18">
        <f t="shared" si="21"/>
        <v>332.5</v>
      </c>
      <c r="AO137" s="8">
        <f>SUM(AM137)</f>
        <v>332.5</v>
      </c>
    </row>
    <row r="138" spans="1:41">
      <c r="A138" s="22" t="s">
        <v>123</v>
      </c>
      <c r="B138" s="22">
        <v>379.05</v>
      </c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>
        <v>1</v>
      </c>
      <c r="U138" s="22">
        <f t="shared" si="6"/>
        <v>379.05</v>
      </c>
      <c r="V138" s="22"/>
      <c r="W138" s="5">
        <f t="shared" si="8"/>
        <v>379.05</v>
      </c>
      <c r="X138" s="5">
        <f t="shared" si="9"/>
        <v>379.05</v>
      </c>
      <c r="Y138" s="18">
        <f t="shared" si="10"/>
        <v>379.05</v>
      </c>
      <c r="Z138" s="5">
        <f t="shared" si="11"/>
        <v>379.05</v>
      </c>
      <c r="AA138" s="5">
        <f t="shared" si="12"/>
        <v>379.05</v>
      </c>
      <c r="AB138" s="5">
        <f t="shared" si="13"/>
        <v>379.05</v>
      </c>
      <c r="AC138" s="5">
        <f t="shared" si="14"/>
        <v>379.05</v>
      </c>
      <c r="AD138" s="5">
        <f t="shared" si="22"/>
        <v>379.05</v>
      </c>
      <c r="AE138" s="5">
        <f t="shared" si="15"/>
        <v>379.05</v>
      </c>
      <c r="AF138" s="5">
        <f t="shared" si="16"/>
        <v>379.05</v>
      </c>
      <c r="AG138" s="5">
        <f t="shared" si="17"/>
        <v>379.05</v>
      </c>
      <c r="AH138" s="18">
        <f t="shared" si="18"/>
        <v>379.05</v>
      </c>
      <c r="AI138" s="18">
        <f t="shared" si="18"/>
        <v>379.05</v>
      </c>
      <c r="AJ138" s="18">
        <f t="shared" si="18"/>
        <v>379.05</v>
      </c>
      <c r="AK138" s="18">
        <f t="shared" si="18"/>
        <v>379.05</v>
      </c>
      <c r="AL138" s="18">
        <f t="shared" si="19"/>
        <v>379.05</v>
      </c>
      <c r="AM138" s="18">
        <f t="shared" si="20"/>
        <v>379.05</v>
      </c>
      <c r="AN138" s="6">
        <f t="shared" si="21"/>
        <v>379.05</v>
      </c>
      <c r="AO138" s="8">
        <f>SUM(AN138)</f>
        <v>379.05</v>
      </c>
    </row>
    <row r="139" spans="1:41">
      <c r="A139" s="22" t="s">
        <v>18</v>
      </c>
      <c r="B139" s="22">
        <v>50</v>
      </c>
      <c r="C139" s="23"/>
      <c r="D139" s="23">
        <v>1</v>
      </c>
      <c r="E139" s="23"/>
      <c r="F139" s="23">
        <v>1</v>
      </c>
      <c r="G139" s="23"/>
      <c r="H139" s="23">
        <v>1</v>
      </c>
      <c r="I139" s="23">
        <v>0</v>
      </c>
      <c r="J139" s="23">
        <v>1</v>
      </c>
      <c r="K139" s="23">
        <v>0</v>
      </c>
      <c r="L139" s="23">
        <v>1</v>
      </c>
      <c r="M139" s="23">
        <v>0</v>
      </c>
      <c r="N139" s="23">
        <v>1</v>
      </c>
      <c r="O139" s="23">
        <v>0</v>
      </c>
      <c r="P139" s="23">
        <v>1</v>
      </c>
      <c r="Q139" s="23"/>
      <c r="R139" s="23">
        <v>1</v>
      </c>
      <c r="S139" s="23"/>
      <c r="T139" s="23">
        <v>1</v>
      </c>
      <c r="U139" s="22">
        <f t="shared" si="6"/>
        <v>450</v>
      </c>
      <c r="V139" s="22"/>
      <c r="W139" s="18">
        <f t="shared" si="8"/>
        <v>50</v>
      </c>
      <c r="X139" s="6">
        <f t="shared" si="9"/>
        <v>50</v>
      </c>
      <c r="Y139" s="18">
        <f t="shared" si="10"/>
        <v>50</v>
      </c>
      <c r="Z139" s="6">
        <f t="shared" si="11"/>
        <v>50</v>
      </c>
      <c r="AA139" s="18">
        <f t="shared" si="12"/>
        <v>50</v>
      </c>
      <c r="AB139" s="6">
        <f t="shared" si="13"/>
        <v>50</v>
      </c>
      <c r="AC139" s="18">
        <f t="shared" si="14"/>
        <v>50</v>
      </c>
      <c r="AD139" s="6">
        <f t="shared" si="22"/>
        <v>50</v>
      </c>
      <c r="AE139" s="18">
        <f t="shared" si="15"/>
        <v>50</v>
      </c>
      <c r="AF139" s="6">
        <f t="shared" si="16"/>
        <v>50</v>
      </c>
      <c r="AG139" s="18">
        <f t="shared" si="17"/>
        <v>50</v>
      </c>
      <c r="AH139" s="6">
        <f t="shared" si="18"/>
        <v>50</v>
      </c>
      <c r="AI139" s="18">
        <f t="shared" si="18"/>
        <v>50</v>
      </c>
      <c r="AJ139" s="6">
        <f t="shared" si="18"/>
        <v>50</v>
      </c>
      <c r="AK139" s="18">
        <f t="shared" si="18"/>
        <v>50</v>
      </c>
      <c r="AL139" s="6">
        <f t="shared" si="19"/>
        <v>50</v>
      </c>
      <c r="AM139" s="18">
        <f t="shared" si="20"/>
        <v>50</v>
      </c>
      <c r="AN139" s="6">
        <f t="shared" si="21"/>
        <v>50</v>
      </c>
      <c r="AO139" s="8">
        <f>SUM(AN139,AL139,AJ139,AH139,AF139,AD139,AB139,Z139,X139)</f>
        <v>450</v>
      </c>
    </row>
    <row r="140" spans="1:41">
      <c r="A140" s="22" t="s">
        <v>19</v>
      </c>
      <c r="B140" s="22">
        <v>4.5</v>
      </c>
      <c r="C140" s="23">
        <v>1</v>
      </c>
      <c r="D140" s="23">
        <v>1</v>
      </c>
      <c r="E140" s="23">
        <v>1</v>
      </c>
      <c r="F140" s="23">
        <v>1</v>
      </c>
      <c r="G140" s="23">
        <v>1</v>
      </c>
      <c r="H140" s="23">
        <v>1</v>
      </c>
      <c r="I140" s="23">
        <v>1</v>
      </c>
      <c r="J140" s="23">
        <v>1</v>
      </c>
      <c r="K140" s="23">
        <v>1</v>
      </c>
      <c r="L140" s="23">
        <v>1</v>
      </c>
      <c r="M140" s="23">
        <v>1</v>
      </c>
      <c r="N140" s="23">
        <v>1</v>
      </c>
      <c r="O140" s="23">
        <v>1</v>
      </c>
      <c r="P140" s="23">
        <v>1</v>
      </c>
      <c r="Q140" s="23">
        <v>1</v>
      </c>
      <c r="R140" s="23">
        <v>1</v>
      </c>
      <c r="S140" s="23">
        <v>1</v>
      </c>
      <c r="T140" s="23">
        <v>1</v>
      </c>
      <c r="U140" s="22">
        <f t="shared" si="6"/>
        <v>81</v>
      </c>
      <c r="V140" s="22"/>
      <c r="W140" s="6">
        <f t="shared" si="8"/>
        <v>4.5</v>
      </c>
      <c r="X140" s="6">
        <f t="shared" si="9"/>
        <v>4.5</v>
      </c>
      <c r="Y140" s="6">
        <f t="shared" si="10"/>
        <v>4.5</v>
      </c>
      <c r="Z140" s="6">
        <f t="shared" si="11"/>
        <v>4.5</v>
      </c>
      <c r="AA140" s="6">
        <f t="shared" si="12"/>
        <v>4.5</v>
      </c>
      <c r="AB140" s="6">
        <f t="shared" si="13"/>
        <v>4.5</v>
      </c>
      <c r="AC140" s="6">
        <f t="shared" si="14"/>
        <v>4.5</v>
      </c>
      <c r="AD140" s="6">
        <f t="shared" si="22"/>
        <v>4.5</v>
      </c>
      <c r="AE140" s="6">
        <f t="shared" si="15"/>
        <v>4.5</v>
      </c>
      <c r="AF140" s="6">
        <f t="shared" si="16"/>
        <v>4.5</v>
      </c>
      <c r="AG140" s="6">
        <f t="shared" si="17"/>
        <v>4.5</v>
      </c>
      <c r="AH140" s="6">
        <f t="shared" si="18"/>
        <v>4.5</v>
      </c>
      <c r="AI140" s="6">
        <f t="shared" si="18"/>
        <v>4.5</v>
      </c>
      <c r="AJ140" s="6">
        <f t="shared" si="18"/>
        <v>4.5</v>
      </c>
      <c r="AK140" s="6">
        <f t="shared" si="18"/>
        <v>4.5</v>
      </c>
      <c r="AL140" s="6">
        <f t="shared" si="19"/>
        <v>4.5</v>
      </c>
      <c r="AM140" s="6">
        <f t="shared" si="20"/>
        <v>4.5</v>
      </c>
      <c r="AN140" s="6">
        <f t="shared" si="21"/>
        <v>4.5</v>
      </c>
      <c r="AO140" s="8">
        <f>SUM(W140:AN140)</f>
        <v>81</v>
      </c>
    </row>
    <row r="141" spans="1: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1">
        <f>SUM(U117:U140)</f>
        <v>14898.149999999994</v>
      </c>
      <c r="V141" s="22"/>
      <c r="W141" s="6">
        <f t="shared" si="8"/>
        <v>0</v>
      </c>
      <c r="X141" s="22"/>
      <c r="Y141" s="22"/>
      <c r="Z141" s="22"/>
      <c r="AA141" s="22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8">
        <f>SUM(AO117:AO140)</f>
        <v>14898.149999999994</v>
      </c>
    </row>
    <row r="142" spans="1:4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15">
        <f>AO141/18</f>
        <v>827.67499999999973</v>
      </c>
    </row>
    <row r="143" spans="1:4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9">
        <f>SUM(W117,W120,W121,W140)</f>
        <v>528.79999999999995</v>
      </c>
      <c r="X143" s="9">
        <f>SUM(X117:X118,X120,X122,X139:X140)</f>
        <v>1011.3499999999999</v>
      </c>
      <c r="Y143" s="9">
        <f>SUM(Y117,Y123,Y140)</f>
        <v>451.8</v>
      </c>
      <c r="Z143" s="9">
        <f>SUM(Z117:Z120,Z124,Z139:Z140)</f>
        <v>1347.55</v>
      </c>
      <c r="AA143" s="9">
        <f>SUM(AA117,AA125,AA140)</f>
        <v>451.8</v>
      </c>
      <c r="AB143" s="9">
        <f>SUM(AB117:AB118,AB120,AB126,AB139:AB140)</f>
        <v>1088.3499999999999</v>
      </c>
      <c r="AC143" s="9">
        <f>SUM(AC117,AC127,AC140)</f>
        <v>451.8</v>
      </c>
      <c r="AD143" s="9">
        <f>SUM(AD117:AD120,AD128,AD139:AD140)</f>
        <v>1347.55</v>
      </c>
      <c r="AE143" s="9">
        <f>SUM(AE117,AE129,AE140)</f>
        <v>451.8</v>
      </c>
      <c r="AF143" s="9">
        <f>SUM(AF117:AF118,AF120,AF130,AF139:AF140)</f>
        <v>1088.3499999999999</v>
      </c>
      <c r="AG143" s="9">
        <f>SUM(AG117,AG131,AG140)</f>
        <v>451.8</v>
      </c>
      <c r="AH143" s="9">
        <f>SUM(AH117:AH120,AH132,AH139:AH140)</f>
        <v>1347.55</v>
      </c>
      <c r="AI143" s="9">
        <f>SUM(AI117,AI133,AI140)</f>
        <v>451.8</v>
      </c>
      <c r="AJ143" s="9">
        <f>SUM(AJ117:AJ118,AJ120,AJ134,AJ139:AJ140)</f>
        <v>1088.3499999999999</v>
      </c>
      <c r="AK143" s="9">
        <f>SUM(AK117,AK135,AK140)</f>
        <v>451.8</v>
      </c>
      <c r="AL143" s="9">
        <f>SUM(AL117:AL120,AL136,AL139:AL140)</f>
        <v>1347.55</v>
      </c>
      <c r="AM143" s="9">
        <f>SUM(AM117,AM137,AM140)</f>
        <v>451.8</v>
      </c>
      <c r="AN143" s="9">
        <f>SUM(AN117:AN118,AN120,AN138:AN140)</f>
        <v>1088.3499999999999</v>
      </c>
      <c r="AO143" s="9">
        <f>SUM(W143:AN143)</f>
        <v>14898.149999999996</v>
      </c>
    </row>
    <row r="144" spans="1:41">
      <c r="A144" s="47" t="s">
        <v>163</v>
      </c>
      <c r="B144" s="22"/>
      <c r="C144" s="22"/>
      <c r="D144" s="22"/>
      <c r="E144" s="22"/>
      <c r="F144" s="22"/>
    </row>
    <row r="145" spans="1:48" s="22" customFormat="1">
      <c r="A145" s="21" t="s">
        <v>164</v>
      </c>
      <c r="B145" s="48" t="s">
        <v>165</v>
      </c>
      <c r="AO145" s="22">
        <f>SUM(W143:AN143)/18</f>
        <v>827.67499999999973</v>
      </c>
    </row>
    <row r="146" spans="1:48" s="22" customFormat="1">
      <c r="A146" s="45">
        <v>1.03</v>
      </c>
      <c r="B146" s="48">
        <v>6</v>
      </c>
      <c r="D146" s="9" t="s">
        <v>166</v>
      </c>
      <c r="E146" s="13"/>
      <c r="F146" s="13"/>
    </row>
    <row r="147" spans="1:48" s="22" customFormat="1">
      <c r="D147" s="13"/>
      <c r="E147" s="49">
        <f>AO145*((A146^B146)-1)/(A146-1)/B146</f>
        <v>892.29019183133232</v>
      </c>
      <c r="F147" s="13"/>
    </row>
    <row r="150" spans="1:48">
      <c r="A150" s="2" t="s">
        <v>145</v>
      </c>
      <c r="B150" s="22" t="s">
        <v>9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 t="s">
        <v>20</v>
      </c>
      <c r="U150" s="22"/>
      <c r="V150" s="28">
        <v>1.02</v>
      </c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</row>
    <row r="151" spans="1:48">
      <c r="A151" s="21" t="s">
        <v>136</v>
      </c>
      <c r="B151" s="4" t="s">
        <v>138</v>
      </c>
      <c r="C151" s="4" t="s">
        <v>139</v>
      </c>
      <c r="D151" s="4" t="s">
        <v>140</v>
      </c>
      <c r="E151" s="4" t="s">
        <v>141</v>
      </c>
      <c r="F151" s="4" t="s">
        <v>142</v>
      </c>
      <c r="G151" s="4" t="s">
        <v>143</v>
      </c>
      <c r="H151" s="4" t="s">
        <v>144</v>
      </c>
      <c r="I151" s="4"/>
      <c r="J151" s="29" t="s">
        <v>106</v>
      </c>
      <c r="K151" s="29" t="s">
        <v>107</v>
      </c>
      <c r="L151" s="29" t="s">
        <v>61</v>
      </c>
      <c r="M151" s="29" t="s">
        <v>108</v>
      </c>
      <c r="N151" s="29" t="s">
        <v>109</v>
      </c>
      <c r="O151" s="29" t="s">
        <v>64</v>
      </c>
      <c r="P151" s="29" t="s">
        <v>110</v>
      </c>
      <c r="Q151" s="29" t="s">
        <v>111</v>
      </c>
      <c r="R151" s="29" t="s">
        <v>66</v>
      </c>
      <c r="S151" s="29" t="s">
        <v>112</v>
      </c>
      <c r="T151" s="29" t="s">
        <v>113</v>
      </c>
      <c r="U151" s="29" t="s">
        <v>68</v>
      </c>
      <c r="V151" s="29" t="s">
        <v>114</v>
      </c>
      <c r="W151" s="29" t="s">
        <v>115</v>
      </c>
      <c r="X151" s="29" t="s">
        <v>70</v>
      </c>
      <c r="Y151" s="29" t="s">
        <v>116</v>
      </c>
      <c r="Z151" s="29" t="s">
        <v>117</v>
      </c>
      <c r="AA151" s="29" t="s">
        <v>72</v>
      </c>
      <c r="AB151" s="4" t="s">
        <v>46</v>
      </c>
      <c r="AC151" s="4"/>
      <c r="AD151" s="4" t="s">
        <v>124</v>
      </c>
      <c r="AE151" s="4" t="s">
        <v>125</v>
      </c>
      <c r="AF151" s="4" t="s">
        <v>80</v>
      </c>
      <c r="AG151" s="4" t="s">
        <v>126</v>
      </c>
      <c r="AH151" s="4" t="s">
        <v>127</v>
      </c>
      <c r="AI151" s="4" t="s">
        <v>82</v>
      </c>
      <c r="AJ151" s="4" t="s">
        <v>128</v>
      </c>
      <c r="AK151" s="4" t="s">
        <v>129</v>
      </c>
      <c r="AL151" s="4" t="s">
        <v>84</v>
      </c>
      <c r="AM151" s="4" t="s">
        <v>130</v>
      </c>
      <c r="AN151" s="4" t="s">
        <v>131</v>
      </c>
      <c r="AO151" s="4" t="s">
        <v>86</v>
      </c>
      <c r="AP151" s="4" t="s">
        <v>132</v>
      </c>
      <c r="AQ151" s="4" t="s">
        <v>133</v>
      </c>
      <c r="AR151" s="4" t="s">
        <v>88</v>
      </c>
      <c r="AS151" s="4" t="s">
        <v>134</v>
      </c>
      <c r="AT151" s="4" t="s">
        <v>135</v>
      </c>
      <c r="AU151" s="4" t="s">
        <v>90</v>
      </c>
      <c r="AV151" s="4"/>
    </row>
    <row r="152" spans="1:48">
      <c r="A152" s="22" t="s">
        <v>28</v>
      </c>
      <c r="B152" s="22">
        <v>111.7</v>
      </c>
      <c r="C152" s="5">
        <f t="shared" ref="C152:H152" si="23">B152*$V$150</f>
        <v>113.93400000000001</v>
      </c>
      <c r="D152" s="5">
        <f t="shared" si="23"/>
        <v>116.21268000000002</v>
      </c>
      <c r="E152" s="5">
        <f t="shared" si="23"/>
        <v>118.53693360000003</v>
      </c>
      <c r="F152" s="5">
        <f t="shared" si="23"/>
        <v>120.90767227200003</v>
      </c>
      <c r="G152" s="5">
        <f t="shared" ref="G152:G175" si="24">F152*$V$150</f>
        <v>123.32582571744003</v>
      </c>
      <c r="H152" s="5">
        <f t="shared" si="23"/>
        <v>125.79234223178882</v>
      </c>
      <c r="I152" s="5"/>
      <c r="J152" s="30">
        <v>1</v>
      </c>
      <c r="K152" s="30">
        <v>1</v>
      </c>
      <c r="L152" s="30">
        <v>1</v>
      </c>
      <c r="M152" s="30">
        <v>1</v>
      </c>
      <c r="N152" s="30">
        <v>1</v>
      </c>
      <c r="O152" s="30">
        <v>1</v>
      </c>
      <c r="P152" s="30">
        <v>1</v>
      </c>
      <c r="Q152" s="30">
        <v>1</v>
      </c>
      <c r="R152" s="30">
        <v>1</v>
      </c>
      <c r="S152" s="30">
        <v>1</v>
      </c>
      <c r="T152" s="30">
        <v>1</v>
      </c>
      <c r="U152" s="30">
        <v>1</v>
      </c>
      <c r="V152" s="30">
        <v>1</v>
      </c>
      <c r="W152" s="30">
        <v>1</v>
      </c>
      <c r="X152" s="30">
        <v>1</v>
      </c>
      <c r="Y152" s="30">
        <v>1</v>
      </c>
      <c r="Z152" s="30">
        <v>1</v>
      </c>
      <c r="AA152" s="30">
        <v>1</v>
      </c>
      <c r="AB152" s="22">
        <f t="shared" ref="AB152:AB175" si="25">B152*(J152+K152+L152+M152+N152+O152+P152+Q152+R152+S152+T152+U152+V152+W152+X152+Y152+Z152+AA152)</f>
        <v>2010.6000000000001</v>
      </c>
      <c r="AC152" s="22">
        <v>114.4</v>
      </c>
      <c r="AD152" s="6">
        <f>B152</f>
        <v>111.7</v>
      </c>
      <c r="AE152" s="6">
        <f>AD152</f>
        <v>111.7</v>
      </c>
      <c r="AF152" s="6">
        <f>C152</f>
        <v>113.93400000000001</v>
      </c>
      <c r="AG152" s="6">
        <f>C152</f>
        <v>113.93400000000001</v>
      </c>
      <c r="AH152" s="6">
        <f>C152</f>
        <v>113.93400000000001</v>
      </c>
      <c r="AI152" s="6">
        <f>D152</f>
        <v>116.21268000000002</v>
      </c>
      <c r="AJ152" s="6">
        <f>D152</f>
        <v>116.21268000000002</v>
      </c>
      <c r="AK152" s="6">
        <f>D152</f>
        <v>116.21268000000002</v>
      </c>
      <c r="AL152" s="6">
        <f>E152</f>
        <v>118.53693360000003</v>
      </c>
      <c r="AM152" s="6">
        <f>E152</f>
        <v>118.53693360000003</v>
      </c>
      <c r="AN152" s="6">
        <f>E152</f>
        <v>118.53693360000003</v>
      </c>
      <c r="AO152" s="6">
        <f>F152</f>
        <v>120.90767227200003</v>
      </c>
      <c r="AP152" s="6">
        <f>F152</f>
        <v>120.90767227200003</v>
      </c>
      <c r="AQ152" s="6">
        <f>F152</f>
        <v>120.90767227200003</v>
      </c>
      <c r="AR152" s="6">
        <f>G152</f>
        <v>123.32582571744003</v>
      </c>
      <c r="AS152" s="6">
        <f>G152</f>
        <v>123.32582571744003</v>
      </c>
      <c r="AT152" s="6">
        <f>G152</f>
        <v>123.32582571744003</v>
      </c>
      <c r="AU152" s="6">
        <f>H152</f>
        <v>125.79234223178882</v>
      </c>
      <c r="AV152" s="8">
        <f>SUM(AD152:AU152)</f>
        <v>2127.9436770001093</v>
      </c>
    </row>
    <row r="153" spans="1:48">
      <c r="A153" s="22" t="s">
        <v>160</v>
      </c>
      <c r="B153" s="22">
        <v>438.6</v>
      </c>
      <c r="C153" s="5">
        <f t="shared" ref="C153:H175" si="26">B153*$V$150</f>
        <v>447.37200000000001</v>
      </c>
      <c r="D153" s="5">
        <f t="shared" si="26"/>
        <v>456.31944000000004</v>
      </c>
      <c r="E153" s="5">
        <f t="shared" si="26"/>
        <v>465.44582880000007</v>
      </c>
      <c r="F153" s="5">
        <f t="shared" si="26"/>
        <v>474.75474537600007</v>
      </c>
      <c r="G153" s="5">
        <f t="shared" si="24"/>
        <v>484.24984028352009</v>
      </c>
      <c r="H153" s="5">
        <f t="shared" si="26"/>
        <v>493.93483708919052</v>
      </c>
      <c r="I153" s="5"/>
      <c r="J153" s="30"/>
      <c r="K153" s="30">
        <v>1</v>
      </c>
      <c r="L153" s="30"/>
      <c r="M153" s="30">
        <v>1</v>
      </c>
      <c r="N153" s="30"/>
      <c r="O153" s="30">
        <v>1</v>
      </c>
      <c r="P153" s="30"/>
      <c r="Q153" s="30">
        <v>1</v>
      </c>
      <c r="R153" s="30"/>
      <c r="S153" s="30">
        <v>1</v>
      </c>
      <c r="T153" s="30"/>
      <c r="U153" s="30">
        <v>1</v>
      </c>
      <c r="V153" s="30">
        <v>0</v>
      </c>
      <c r="W153" s="30">
        <v>1</v>
      </c>
      <c r="X153" s="30">
        <v>0</v>
      </c>
      <c r="Y153" s="30">
        <v>1</v>
      </c>
      <c r="Z153" s="30">
        <v>0</v>
      </c>
      <c r="AA153" s="30">
        <v>1</v>
      </c>
      <c r="AB153" s="22">
        <f t="shared" si="25"/>
        <v>3947.4</v>
      </c>
      <c r="AC153" s="22">
        <v>270</v>
      </c>
      <c r="AD153" s="5"/>
      <c r="AE153" s="6">
        <f>B153</f>
        <v>438.6</v>
      </c>
      <c r="AF153" s="5"/>
      <c r="AG153" s="6">
        <f>C153</f>
        <v>447.37200000000001</v>
      </c>
      <c r="AH153" s="5"/>
      <c r="AI153" s="6">
        <f>D153</f>
        <v>456.31944000000004</v>
      </c>
      <c r="AJ153" s="5"/>
      <c r="AK153" s="6">
        <f>D153</f>
        <v>456.31944000000004</v>
      </c>
      <c r="AL153" s="5"/>
      <c r="AM153" s="6">
        <f>E153</f>
        <v>465.44582880000007</v>
      </c>
      <c r="AN153" s="5"/>
      <c r="AO153" s="6">
        <f>F153</f>
        <v>474.75474537600007</v>
      </c>
      <c r="AP153" s="18"/>
      <c r="AQ153" s="6">
        <f>F153</f>
        <v>474.75474537600007</v>
      </c>
      <c r="AR153" s="18"/>
      <c r="AS153" s="6">
        <f>G153</f>
        <v>484.24984028352009</v>
      </c>
      <c r="AT153" s="18"/>
      <c r="AU153" s="6">
        <f>H153</f>
        <v>493.93483708919052</v>
      </c>
      <c r="AV153" s="8">
        <f t="shared" ref="AV153:AV175" si="27">SUM(AD153:AU153)</f>
        <v>4191.7508769247097</v>
      </c>
    </row>
    <row r="154" spans="1:48">
      <c r="A154" s="22" t="s">
        <v>30</v>
      </c>
      <c r="B154" s="22">
        <v>252.3</v>
      </c>
      <c r="C154" s="5">
        <f t="shared" si="26"/>
        <v>257.346</v>
      </c>
      <c r="D154" s="5">
        <f t="shared" si="26"/>
        <v>262.49292000000003</v>
      </c>
      <c r="E154" s="5">
        <f t="shared" si="26"/>
        <v>267.74277840000002</v>
      </c>
      <c r="F154" s="5">
        <f t="shared" si="26"/>
        <v>273.09763396800003</v>
      </c>
      <c r="G154" s="5">
        <f t="shared" si="24"/>
        <v>278.55958664736005</v>
      </c>
      <c r="H154" s="5">
        <f t="shared" si="26"/>
        <v>284.13077838030728</v>
      </c>
      <c r="I154" s="5"/>
      <c r="J154" s="30"/>
      <c r="K154" s="30"/>
      <c r="L154" s="30"/>
      <c r="M154" s="30">
        <v>1</v>
      </c>
      <c r="N154" s="30"/>
      <c r="O154" s="30"/>
      <c r="P154" s="30"/>
      <c r="Q154" s="30">
        <v>1</v>
      </c>
      <c r="R154" s="30"/>
      <c r="S154" s="30">
        <v>0</v>
      </c>
      <c r="T154" s="30"/>
      <c r="U154" s="30">
        <v>1</v>
      </c>
      <c r="V154" s="30"/>
      <c r="W154" s="30"/>
      <c r="X154" s="30"/>
      <c r="Y154" s="30">
        <v>1</v>
      </c>
      <c r="Z154" s="30"/>
      <c r="AA154" s="30"/>
      <c r="AB154" s="22">
        <f t="shared" si="25"/>
        <v>1009.2</v>
      </c>
      <c r="AC154" s="22">
        <v>239.1</v>
      </c>
      <c r="AD154" s="5"/>
      <c r="AE154" s="5"/>
      <c r="AF154" s="5"/>
      <c r="AG154" s="6">
        <f>C154</f>
        <v>257.346</v>
      </c>
      <c r="AH154" s="5"/>
      <c r="AI154" s="5"/>
      <c r="AJ154" s="5"/>
      <c r="AK154" s="6">
        <f>D154</f>
        <v>262.49292000000003</v>
      </c>
      <c r="AL154" s="5"/>
      <c r="AM154" s="5"/>
      <c r="AN154" s="5"/>
      <c r="AO154" s="6">
        <f>E154</f>
        <v>267.74277840000002</v>
      </c>
      <c r="AP154" s="18"/>
      <c r="AQ154" s="18"/>
      <c r="AR154" s="18"/>
      <c r="AS154" s="6">
        <f>G154</f>
        <v>278.55958664736005</v>
      </c>
      <c r="AT154" s="18"/>
      <c r="AU154" s="18"/>
      <c r="AV154" s="8">
        <f t="shared" si="27"/>
        <v>1066.14128504736</v>
      </c>
    </row>
    <row r="155" spans="1:48">
      <c r="A155" s="22" t="s">
        <v>33</v>
      </c>
      <c r="B155" s="22">
        <v>73.099999999999994</v>
      </c>
      <c r="C155" s="5">
        <f t="shared" si="26"/>
        <v>74.561999999999998</v>
      </c>
      <c r="D155" s="5">
        <f t="shared" si="26"/>
        <v>76.053240000000002</v>
      </c>
      <c r="E155" s="5">
        <f t="shared" si="26"/>
        <v>77.574304800000007</v>
      </c>
      <c r="F155" s="5">
        <f t="shared" si="26"/>
        <v>79.125790896000012</v>
      </c>
      <c r="G155" s="5">
        <f t="shared" si="24"/>
        <v>80.70830671392001</v>
      </c>
      <c r="H155" s="5">
        <f t="shared" si="26"/>
        <v>82.322472848198416</v>
      </c>
      <c r="I155" s="5"/>
      <c r="J155" s="30">
        <v>1</v>
      </c>
      <c r="K155" s="30">
        <v>1</v>
      </c>
      <c r="L155" s="31"/>
      <c r="M155" s="30">
        <v>2</v>
      </c>
      <c r="N155" s="30"/>
      <c r="O155" s="30">
        <v>2</v>
      </c>
      <c r="P155" s="30"/>
      <c r="Q155" s="30">
        <v>2</v>
      </c>
      <c r="R155" s="30"/>
      <c r="S155" s="30">
        <v>2</v>
      </c>
      <c r="T155" s="30"/>
      <c r="U155" s="30">
        <v>2</v>
      </c>
      <c r="V155" s="30"/>
      <c r="W155" s="30">
        <v>2</v>
      </c>
      <c r="X155" s="30"/>
      <c r="Y155" s="30">
        <v>2</v>
      </c>
      <c r="Z155" s="30"/>
      <c r="AA155" s="30">
        <v>2</v>
      </c>
      <c r="AB155" s="22">
        <f t="shared" si="25"/>
        <v>1315.8</v>
      </c>
      <c r="AC155" s="22">
        <v>73.099999999999994</v>
      </c>
      <c r="AD155" s="6">
        <f>B155*J155</f>
        <v>73.099999999999994</v>
      </c>
      <c r="AE155" s="6">
        <f>B155*K155</f>
        <v>73.099999999999994</v>
      </c>
      <c r="AF155" s="5"/>
      <c r="AG155" s="6">
        <f>C155*M155</f>
        <v>149.124</v>
      </c>
      <c r="AH155" s="18"/>
      <c r="AI155" s="6">
        <f>D155*O155</f>
        <v>152.10648</v>
      </c>
      <c r="AJ155" s="18"/>
      <c r="AK155" s="6">
        <f>D155*Q155</f>
        <v>152.10648</v>
      </c>
      <c r="AL155" s="18"/>
      <c r="AM155" s="6">
        <f>E155*S155</f>
        <v>155.14860960000001</v>
      </c>
      <c r="AN155" s="18"/>
      <c r="AO155" s="6">
        <f>F155*U155</f>
        <v>158.25158179200002</v>
      </c>
      <c r="AP155" s="18"/>
      <c r="AQ155" s="6">
        <f>F155*W155</f>
        <v>158.25158179200002</v>
      </c>
      <c r="AR155" s="18"/>
      <c r="AS155" s="6">
        <f>G155*Y155</f>
        <v>161.41661342784002</v>
      </c>
      <c r="AT155" s="18"/>
      <c r="AU155" s="6">
        <f>H155*AA155</f>
        <v>164.64494569639683</v>
      </c>
      <c r="AV155" s="8">
        <f t="shared" si="27"/>
        <v>1397.250292308237</v>
      </c>
    </row>
    <row r="156" spans="1:48">
      <c r="A156" s="22" t="s">
        <v>12</v>
      </c>
      <c r="B156" s="22">
        <v>332.5</v>
      </c>
      <c r="C156" s="5">
        <f t="shared" si="26"/>
        <v>339.15000000000003</v>
      </c>
      <c r="D156" s="5">
        <f t="shared" si="26"/>
        <v>345.93300000000005</v>
      </c>
      <c r="E156" s="5">
        <f t="shared" si="26"/>
        <v>352.85166000000004</v>
      </c>
      <c r="F156" s="5">
        <f t="shared" si="26"/>
        <v>359.90869320000007</v>
      </c>
      <c r="G156" s="5">
        <f t="shared" si="24"/>
        <v>367.10686706400008</v>
      </c>
      <c r="H156" s="5">
        <f t="shared" si="26"/>
        <v>374.44900440528011</v>
      </c>
      <c r="I156" s="5"/>
      <c r="J156" s="30">
        <v>1</v>
      </c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25"/>
        <v>332.5</v>
      </c>
      <c r="AC156" s="22">
        <v>250</v>
      </c>
      <c r="AD156" s="6">
        <f>B156</f>
        <v>332.5</v>
      </c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7"/>
        <v>332.5</v>
      </c>
    </row>
    <row r="157" spans="1:48">
      <c r="A157" s="22" t="s">
        <v>13</v>
      </c>
      <c r="B157" s="22">
        <v>379.05</v>
      </c>
      <c r="C157" s="5">
        <f t="shared" si="26"/>
        <v>386.63100000000003</v>
      </c>
      <c r="D157" s="5">
        <f t="shared" si="26"/>
        <v>394.36362000000003</v>
      </c>
      <c r="E157" s="5">
        <f t="shared" si="26"/>
        <v>402.25089240000005</v>
      </c>
      <c r="F157" s="5">
        <f t="shared" si="26"/>
        <v>410.29591024800004</v>
      </c>
      <c r="G157" s="5">
        <f t="shared" si="24"/>
        <v>418.50182845296007</v>
      </c>
      <c r="H157" s="5">
        <f t="shared" si="26"/>
        <v>426.87186502201928</v>
      </c>
      <c r="I157" s="5"/>
      <c r="J157" s="30"/>
      <c r="K157" s="30">
        <v>1</v>
      </c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25"/>
        <v>379.05</v>
      </c>
      <c r="AC157" s="22">
        <v>285</v>
      </c>
      <c r="AD157" s="5"/>
      <c r="AE157" s="6">
        <f>B157</f>
        <v>379.05</v>
      </c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7"/>
        <v>379.05</v>
      </c>
    </row>
    <row r="158" spans="1:48">
      <c r="A158" s="22" t="s">
        <v>14</v>
      </c>
      <c r="B158" s="22">
        <v>332.5</v>
      </c>
      <c r="C158" s="5">
        <f t="shared" si="26"/>
        <v>339.15000000000003</v>
      </c>
      <c r="D158" s="5">
        <f t="shared" si="26"/>
        <v>345.93300000000005</v>
      </c>
      <c r="E158" s="5">
        <f t="shared" si="26"/>
        <v>352.85166000000004</v>
      </c>
      <c r="F158" s="5">
        <f t="shared" si="26"/>
        <v>359.90869320000007</v>
      </c>
      <c r="G158" s="5">
        <f t="shared" si="24"/>
        <v>367.10686706400008</v>
      </c>
      <c r="H158" s="5">
        <f t="shared" si="26"/>
        <v>374.44900440528011</v>
      </c>
      <c r="I158" s="5"/>
      <c r="J158" s="30"/>
      <c r="K158" s="30"/>
      <c r="L158" s="30">
        <v>1</v>
      </c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25"/>
        <v>332.5</v>
      </c>
      <c r="AC158" s="22">
        <v>250</v>
      </c>
      <c r="AD158" s="5"/>
      <c r="AE158" s="5"/>
      <c r="AF158" s="6">
        <f>C158</f>
        <v>339.15000000000003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7"/>
        <v>339.15000000000003</v>
      </c>
    </row>
    <row r="159" spans="1:48">
      <c r="A159" s="22" t="s">
        <v>15</v>
      </c>
      <c r="B159" s="22">
        <v>379.05</v>
      </c>
      <c r="C159" s="5">
        <f t="shared" si="26"/>
        <v>386.63100000000003</v>
      </c>
      <c r="D159" s="5">
        <f t="shared" si="26"/>
        <v>394.36362000000003</v>
      </c>
      <c r="E159" s="5">
        <f t="shared" si="26"/>
        <v>402.25089240000005</v>
      </c>
      <c r="F159" s="5">
        <f t="shared" si="26"/>
        <v>410.29591024800004</v>
      </c>
      <c r="G159" s="5">
        <f t="shared" si="24"/>
        <v>418.50182845296007</v>
      </c>
      <c r="H159" s="5">
        <f t="shared" si="26"/>
        <v>426.87186502201928</v>
      </c>
      <c r="I159" s="5"/>
      <c r="J159" s="30"/>
      <c r="K159" s="30"/>
      <c r="L159" s="30"/>
      <c r="M159" s="30">
        <v>1</v>
      </c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25"/>
        <v>379.05</v>
      </c>
      <c r="AC159" s="22">
        <v>285</v>
      </c>
      <c r="AD159" s="5"/>
      <c r="AE159" s="5"/>
      <c r="AF159" s="5"/>
      <c r="AG159" s="6">
        <f>C159</f>
        <v>386.63100000000003</v>
      </c>
      <c r="AH159" s="5"/>
      <c r="AI159" s="5"/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7"/>
        <v>386.63100000000003</v>
      </c>
    </row>
    <row r="160" spans="1:48">
      <c r="A160" s="22" t="s">
        <v>16</v>
      </c>
      <c r="B160" s="22">
        <v>332.5</v>
      </c>
      <c r="C160" s="5">
        <f t="shared" si="26"/>
        <v>339.15000000000003</v>
      </c>
      <c r="D160" s="5">
        <f t="shared" si="26"/>
        <v>345.93300000000005</v>
      </c>
      <c r="E160" s="5">
        <f t="shared" si="26"/>
        <v>352.85166000000004</v>
      </c>
      <c r="F160" s="5">
        <f t="shared" si="26"/>
        <v>359.90869320000007</v>
      </c>
      <c r="G160" s="5">
        <f t="shared" si="24"/>
        <v>367.10686706400008</v>
      </c>
      <c r="H160" s="5">
        <f t="shared" si="26"/>
        <v>374.44900440528011</v>
      </c>
      <c r="I160" s="5"/>
      <c r="J160" s="30"/>
      <c r="K160" s="30"/>
      <c r="L160" s="30"/>
      <c r="M160" s="30"/>
      <c r="N160" s="30">
        <v>1</v>
      </c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25"/>
        <v>332.5</v>
      </c>
      <c r="AC160" s="22">
        <v>250</v>
      </c>
      <c r="AD160" s="5"/>
      <c r="AE160" s="5"/>
      <c r="AF160" s="18"/>
      <c r="AG160" s="5"/>
      <c r="AH160" s="6">
        <f>C160</f>
        <v>339.15000000000003</v>
      </c>
      <c r="AI160" s="5"/>
      <c r="AJ160" s="5"/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7"/>
        <v>339.15000000000003</v>
      </c>
    </row>
    <row r="161" spans="1:48">
      <c r="A161" s="22" t="s">
        <v>17</v>
      </c>
      <c r="B161" s="22">
        <v>379.05</v>
      </c>
      <c r="C161" s="5">
        <f t="shared" si="26"/>
        <v>386.63100000000003</v>
      </c>
      <c r="D161" s="5">
        <f t="shared" si="26"/>
        <v>394.36362000000003</v>
      </c>
      <c r="E161" s="5">
        <f t="shared" si="26"/>
        <v>402.25089240000005</v>
      </c>
      <c r="F161" s="5">
        <f t="shared" si="26"/>
        <v>410.29591024800004</v>
      </c>
      <c r="G161" s="5">
        <f t="shared" si="24"/>
        <v>418.50182845296007</v>
      </c>
      <c r="H161" s="5">
        <f t="shared" si="26"/>
        <v>426.87186502201928</v>
      </c>
      <c r="I161" s="5"/>
      <c r="J161" s="30"/>
      <c r="K161" s="30"/>
      <c r="L161" s="30"/>
      <c r="M161" s="30"/>
      <c r="N161" s="30"/>
      <c r="O161" s="30">
        <v>1</v>
      </c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25"/>
        <v>379.05</v>
      </c>
      <c r="AC161" s="22">
        <v>285</v>
      </c>
      <c r="AD161" s="5"/>
      <c r="AE161" s="5"/>
      <c r="AF161" s="18"/>
      <c r="AG161" s="5"/>
      <c r="AH161" s="5"/>
      <c r="AI161" s="6">
        <f>D161</f>
        <v>394.36362000000003</v>
      </c>
      <c r="AJ161" s="5"/>
      <c r="AK161" s="5"/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7"/>
        <v>394.36362000000003</v>
      </c>
    </row>
    <row r="162" spans="1:48">
      <c r="A162" s="22" t="s">
        <v>73</v>
      </c>
      <c r="B162" s="22">
        <v>332.5</v>
      </c>
      <c r="C162" s="5">
        <f t="shared" si="26"/>
        <v>339.15000000000003</v>
      </c>
      <c r="D162" s="5">
        <f t="shared" si="26"/>
        <v>345.93300000000005</v>
      </c>
      <c r="E162" s="5">
        <f t="shared" si="26"/>
        <v>352.85166000000004</v>
      </c>
      <c r="F162" s="5">
        <f t="shared" si="26"/>
        <v>359.90869320000007</v>
      </c>
      <c r="G162" s="5">
        <f t="shared" si="24"/>
        <v>367.10686706400008</v>
      </c>
      <c r="H162" s="5">
        <f t="shared" si="26"/>
        <v>374.44900440528011</v>
      </c>
      <c r="I162" s="5"/>
      <c r="J162" s="30"/>
      <c r="K162" s="32"/>
      <c r="L162" s="30"/>
      <c r="M162" s="30"/>
      <c r="N162" s="30"/>
      <c r="O162" s="30"/>
      <c r="P162" s="30">
        <v>1</v>
      </c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25"/>
        <v>332.5</v>
      </c>
      <c r="AC162" s="22">
        <v>250</v>
      </c>
      <c r="AD162" s="5"/>
      <c r="AE162" s="5"/>
      <c r="AF162" s="18"/>
      <c r="AG162" s="5"/>
      <c r="AH162" s="5"/>
      <c r="AI162" s="5"/>
      <c r="AJ162" s="6">
        <f>D162</f>
        <v>345.93300000000005</v>
      </c>
      <c r="AK162" s="5"/>
      <c r="AL162" s="5"/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7"/>
        <v>345.93300000000005</v>
      </c>
    </row>
    <row r="163" spans="1:48">
      <c r="A163" s="22" t="s">
        <v>74</v>
      </c>
      <c r="B163" s="22">
        <v>379.05</v>
      </c>
      <c r="C163" s="5">
        <f t="shared" si="26"/>
        <v>386.63100000000003</v>
      </c>
      <c r="D163" s="5">
        <f t="shared" si="26"/>
        <v>394.36362000000003</v>
      </c>
      <c r="E163" s="5">
        <f t="shared" si="26"/>
        <v>402.25089240000005</v>
      </c>
      <c r="F163" s="5">
        <f t="shared" si="26"/>
        <v>410.29591024800004</v>
      </c>
      <c r="G163" s="5">
        <f t="shared" si="24"/>
        <v>418.50182845296007</v>
      </c>
      <c r="H163" s="5">
        <f t="shared" si="26"/>
        <v>426.87186502201928</v>
      </c>
      <c r="I163" s="5"/>
      <c r="J163" s="30"/>
      <c r="K163" s="30"/>
      <c r="L163" s="30"/>
      <c r="M163" s="30"/>
      <c r="N163" s="30"/>
      <c r="O163" s="30"/>
      <c r="P163" s="30"/>
      <c r="Q163" s="30">
        <v>1</v>
      </c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22">
        <f t="shared" si="25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6">
        <f>D163</f>
        <v>394.36362000000003</v>
      </c>
      <c r="AL163" s="5"/>
      <c r="AM163" s="5"/>
      <c r="AN163" s="5"/>
      <c r="AO163" s="5"/>
      <c r="AP163" s="18"/>
      <c r="AQ163" s="18"/>
      <c r="AR163" s="18"/>
      <c r="AS163" s="18"/>
      <c r="AT163" s="18"/>
      <c r="AU163" s="18"/>
      <c r="AV163" s="8">
        <f t="shared" si="27"/>
        <v>394.36362000000003</v>
      </c>
    </row>
    <row r="164" spans="1:48">
      <c r="A164" s="22" t="s">
        <v>75</v>
      </c>
      <c r="B164" s="22">
        <v>332.5</v>
      </c>
      <c r="C164" s="5">
        <f t="shared" si="26"/>
        <v>339.15000000000003</v>
      </c>
      <c r="D164" s="5">
        <f t="shared" si="26"/>
        <v>345.93300000000005</v>
      </c>
      <c r="E164" s="5">
        <f t="shared" si="26"/>
        <v>352.85166000000004</v>
      </c>
      <c r="F164" s="5">
        <f t="shared" si="26"/>
        <v>359.90869320000007</v>
      </c>
      <c r="G164" s="5">
        <f t="shared" si="24"/>
        <v>367.10686706400008</v>
      </c>
      <c r="H164" s="5">
        <f t="shared" si="26"/>
        <v>374.44900440528011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>
        <v>1</v>
      </c>
      <c r="S164" s="30"/>
      <c r="T164" s="30"/>
      <c r="U164" s="30"/>
      <c r="V164" s="30"/>
      <c r="W164" s="30"/>
      <c r="X164" s="30"/>
      <c r="Y164" s="30"/>
      <c r="Z164" s="30"/>
      <c r="AA164" s="30"/>
      <c r="AB164" s="22">
        <f t="shared" si="25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6">
        <f>E164</f>
        <v>352.85166000000004</v>
      </c>
      <c r="AM164" s="5"/>
      <c r="AN164" s="5"/>
      <c r="AO164" s="5"/>
      <c r="AP164" s="18"/>
      <c r="AQ164" s="18"/>
      <c r="AR164" s="18"/>
      <c r="AS164" s="18"/>
      <c r="AT164" s="18"/>
      <c r="AU164" s="18"/>
      <c r="AV164" s="8">
        <f t="shared" si="27"/>
        <v>352.85166000000004</v>
      </c>
    </row>
    <row r="165" spans="1:48">
      <c r="A165" s="22" t="s">
        <v>76</v>
      </c>
      <c r="B165" s="22">
        <v>379.05</v>
      </c>
      <c r="C165" s="5">
        <f t="shared" si="26"/>
        <v>386.63100000000003</v>
      </c>
      <c r="D165" s="5">
        <f t="shared" si="26"/>
        <v>394.36362000000003</v>
      </c>
      <c r="E165" s="5">
        <f t="shared" si="26"/>
        <v>402.25089240000005</v>
      </c>
      <c r="F165" s="5">
        <f t="shared" si="26"/>
        <v>410.29591024800004</v>
      </c>
      <c r="G165" s="5">
        <f t="shared" si="24"/>
        <v>418.50182845296007</v>
      </c>
      <c r="H165" s="5">
        <f t="shared" si="26"/>
        <v>426.87186502201928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>
        <v>1</v>
      </c>
      <c r="T165" s="30"/>
      <c r="U165" s="30"/>
      <c r="V165" s="30"/>
      <c r="W165" s="30"/>
      <c r="X165" s="30"/>
      <c r="Y165" s="30"/>
      <c r="Z165" s="30"/>
      <c r="AA165" s="30"/>
      <c r="AB165" s="22">
        <f t="shared" si="25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6">
        <f>E165</f>
        <v>402.25089240000005</v>
      </c>
      <c r="AN165" s="5"/>
      <c r="AO165" s="5"/>
      <c r="AP165" s="18"/>
      <c r="AQ165" s="18"/>
      <c r="AR165" s="18"/>
      <c r="AS165" s="18"/>
      <c r="AT165" s="18"/>
      <c r="AU165" s="18"/>
      <c r="AV165" s="8">
        <f t="shared" si="27"/>
        <v>402.25089240000005</v>
      </c>
    </row>
    <row r="166" spans="1:48">
      <c r="A166" s="22" t="s">
        <v>77</v>
      </c>
      <c r="B166" s="22">
        <v>332.5</v>
      </c>
      <c r="C166" s="5">
        <f t="shared" si="26"/>
        <v>339.15000000000003</v>
      </c>
      <c r="D166" s="5">
        <f t="shared" si="26"/>
        <v>345.93300000000005</v>
      </c>
      <c r="E166" s="5">
        <f t="shared" si="26"/>
        <v>352.85166000000004</v>
      </c>
      <c r="F166" s="5">
        <f t="shared" si="26"/>
        <v>359.90869320000007</v>
      </c>
      <c r="G166" s="5">
        <f t="shared" si="24"/>
        <v>367.10686706400008</v>
      </c>
      <c r="H166" s="5">
        <f t="shared" si="26"/>
        <v>374.44900440528011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>
        <v>1</v>
      </c>
      <c r="U166" s="30"/>
      <c r="V166" s="30"/>
      <c r="W166" s="30"/>
      <c r="X166" s="30"/>
      <c r="Y166" s="30"/>
      <c r="Z166" s="30"/>
      <c r="AA166" s="30"/>
      <c r="AB166" s="22">
        <f t="shared" si="25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6">
        <f>E166</f>
        <v>352.85166000000004</v>
      </c>
      <c r="AO166" s="5"/>
      <c r="AP166" s="18"/>
      <c r="AQ166" s="18"/>
      <c r="AR166" s="18"/>
      <c r="AS166" s="18"/>
      <c r="AT166" s="18"/>
      <c r="AU166" s="18"/>
      <c r="AV166" s="8">
        <f t="shared" si="27"/>
        <v>352.85166000000004</v>
      </c>
    </row>
    <row r="167" spans="1:48">
      <c r="A167" s="22" t="s">
        <v>78</v>
      </c>
      <c r="B167" s="22">
        <v>379.05</v>
      </c>
      <c r="C167" s="5">
        <f t="shared" si="26"/>
        <v>386.63100000000003</v>
      </c>
      <c r="D167" s="5">
        <f t="shared" si="26"/>
        <v>394.36362000000003</v>
      </c>
      <c r="E167" s="5">
        <f t="shared" si="26"/>
        <v>402.25089240000005</v>
      </c>
      <c r="F167" s="5">
        <f t="shared" si="26"/>
        <v>410.29591024800004</v>
      </c>
      <c r="G167" s="5">
        <f t="shared" si="24"/>
        <v>418.50182845296007</v>
      </c>
      <c r="H167" s="5">
        <f t="shared" si="26"/>
        <v>426.87186502201928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>
        <v>1</v>
      </c>
      <c r="V167" s="30"/>
      <c r="W167" s="30"/>
      <c r="X167" s="30"/>
      <c r="Y167" s="30"/>
      <c r="Z167" s="30"/>
      <c r="AA167" s="30"/>
      <c r="AB167" s="22">
        <f t="shared" si="25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6">
        <f>F167</f>
        <v>410.29591024800004</v>
      </c>
      <c r="AP167" s="18"/>
      <c r="AQ167" s="18"/>
      <c r="AR167" s="18"/>
      <c r="AS167" s="18"/>
      <c r="AT167" s="18"/>
      <c r="AU167" s="18"/>
      <c r="AV167" s="8">
        <f t="shared" si="27"/>
        <v>410.29591024800004</v>
      </c>
    </row>
    <row r="168" spans="1:48">
      <c r="A168" s="22" t="s">
        <v>118</v>
      </c>
      <c r="B168" s="22">
        <v>332.5</v>
      </c>
      <c r="C168" s="5">
        <f t="shared" si="26"/>
        <v>339.15000000000003</v>
      </c>
      <c r="D168" s="5">
        <f t="shared" si="26"/>
        <v>345.93300000000005</v>
      </c>
      <c r="E168" s="5">
        <f t="shared" si="26"/>
        <v>352.85166000000004</v>
      </c>
      <c r="F168" s="5">
        <f t="shared" si="26"/>
        <v>359.90869320000007</v>
      </c>
      <c r="G168" s="5">
        <f t="shared" si="24"/>
        <v>367.10686706400008</v>
      </c>
      <c r="H168" s="5">
        <f t="shared" si="26"/>
        <v>374.44900440528011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>
        <v>1</v>
      </c>
      <c r="W168" s="30"/>
      <c r="X168" s="30"/>
      <c r="Y168" s="30"/>
      <c r="Z168" s="30"/>
      <c r="AA168" s="30"/>
      <c r="AB168" s="22">
        <f t="shared" si="25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6">
        <f>F168</f>
        <v>359.90869320000007</v>
      </c>
      <c r="AQ168" s="18"/>
      <c r="AR168" s="18"/>
      <c r="AS168" s="18"/>
      <c r="AT168" s="18"/>
      <c r="AU168" s="18"/>
      <c r="AV168" s="8">
        <f t="shared" si="27"/>
        <v>359.90869320000007</v>
      </c>
    </row>
    <row r="169" spans="1:48">
      <c r="A169" s="22" t="s">
        <v>119</v>
      </c>
      <c r="B169" s="22">
        <v>379.05</v>
      </c>
      <c r="C169" s="5">
        <f t="shared" si="26"/>
        <v>386.63100000000003</v>
      </c>
      <c r="D169" s="5">
        <f t="shared" si="26"/>
        <v>394.36362000000003</v>
      </c>
      <c r="E169" s="5">
        <f t="shared" si="26"/>
        <v>402.25089240000005</v>
      </c>
      <c r="F169" s="5">
        <f t="shared" si="26"/>
        <v>410.29591024800004</v>
      </c>
      <c r="G169" s="5">
        <f t="shared" si="24"/>
        <v>418.50182845296007</v>
      </c>
      <c r="H169" s="5">
        <f t="shared" si="26"/>
        <v>426.87186502201928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>
        <v>1</v>
      </c>
      <c r="X169" s="30"/>
      <c r="Y169" s="30"/>
      <c r="Z169" s="30"/>
      <c r="AA169" s="30"/>
      <c r="AB169" s="22">
        <f t="shared" si="25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6">
        <f>F169</f>
        <v>410.29591024800004</v>
      </c>
      <c r="AR169" s="18"/>
      <c r="AS169" s="18"/>
      <c r="AT169" s="18"/>
      <c r="AU169" s="18"/>
      <c r="AV169" s="8">
        <f t="shared" si="27"/>
        <v>410.29591024800004</v>
      </c>
    </row>
    <row r="170" spans="1:48">
      <c r="A170" s="22" t="s">
        <v>120</v>
      </c>
      <c r="B170" s="22">
        <v>332.5</v>
      </c>
      <c r="C170" s="5">
        <f t="shared" si="26"/>
        <v>339.15000000000003</v>
      </c>
      <c r="D170" s="5">
        <f t="shared" si="26"/>
        <v>345.93300000000005</v>
      </c>
      <c r="E170" s="5">
        <f t="shared" si="26"/>
        <v>352.85166000000004</v>
      </c>
      <c r="F170" s="5">
        <f t="shared" si="26"/>
        <v>359.90869320000007</v>
      </c>
      <c r="G170" s="5">
        <f t="shared" si="24"/>
        <v>367.10686706400008</v>
      </c>
      <c r="H170" s="5">
        <f t="shared" si="26"/>
        <v>374.44900440528011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>
        <v>1</v>
      </c>
      <c r="Y170" s="30"/>
      <c r="Z170" s="30"/>
      <c r="AA170" s="30"/>
      <c r="AB170" s="22">
        <f t="shared" si="25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6">
        <f>G170</f>
        <v>367.10686706400008</v>
      </c>
      <c r="AS170" s="18"/>
      <c r="AT170" s="18"/>
      <c r="AU170" s="18"/>
      <c r="AV170" s="8">
        <f t="shared" si="27"/>
        <v>367.10686706400008</v>
      </c>
    </row>
    <row r="171" spans="1:48">
      <c r="A171" s="22" t="s">
        <v>121</v>
      </c>
      <c r="B171" s="22">
        <v>379.05</v>
      </c>
      <c r="C171" s="5">
        <f t="shared" si="26"/>
        <v>386.63100000000003</v>
      </c>
      <c r="D171" s="5">
        <f t="shared" si="26"/>
        <v>394.36362000000003</v>
      </c>
      <c r="E171" s="5">
        <f t="shared" si="26"/>
        <v>402.25089240000005</v>
      </c>
      <c r="F171" s="5">
        <f t="shared" si="26"/>
        <v>410.29591024800004</v>
      </c>
      <c r="G171" s="5">
        <f t="shared" si="24"/>
        <v>418.50182845296007</v>
      </c>
      <c r="H171" s="5">
        <f t="shared" si="26"/>
        <v>426.87186502201928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>
        <v>1</v>
      </c>
      <c r="Z171" s="30"/>
      <c r="AA171" s="30"/>
      <c r="AB171" s="22">
        <f t="shared" si="25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6">
        <f>G171</f>
        <v>418.50182845296007</v>
      </c>
      <c r="AT171" s="18"/>
      <c r="AU171" s="18"/>
      <c r="AV171" s="8">
        <f t="shared" si="27"/>
        <v>418.50182845296007</v>
      </c>
    </row>
    <row r="172" spans="1:48">
      <c r="A172" s="22" t="s">
        <v>122</v>
      </c>
      <c r="B172" s="22">
        <v>332.5</v>
      </c>
      <c r="C172" s="5">
        <f t="shared" si="26"/>
        <v>339.15000000000003</v>
      </c>
      <c r="D172" s="5">
        <f t="shared" si="26"/>
        <v>345.93300000000005</v>
      </c>
      <c r="E172" s="5">
        <f t="shared" si="26"/>
        <v>352.85166000000004</v>
      </c>
      <c r="F172" s="5">
        <f t="shared" si="26"/>
        <v>359.90869320000007</v>
      </c>
      <c r="G172" s="5">
        <f t="shared" si="24"/>
        <v>367.10686706400008</v>
      </c>
      <c r="H172" s="5">
        <f t="shared" si="26"/>
        <v>374.44900440528011</v>
      </c>
      <c r="I172" s="5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>
        <v>1</v>
      </c>
      <c r="AA172" s="30"/>
      <c r="AB172" s="22">
        <f t="shared" si="25"/>
        <v>332.5</v>
      </c>
      <c r="AC172" s="22">
        <v>250</v>
      </c>
      <c r="AD172" s="5"/>
      <c r="AE172" s="5"/>
      <c r="AF172" s="18"/>
      <c r="AG172" s="5"/>
      <c r="AH172" s="5"/>
      <c r="AI172" s="5"/>
      <c r="AJ172" s="5"/>
      <c r="AK172" s="5"/>
      <c r="AL172" s="5"/>
      <c r="AM172" s="5"/>
      <c r="AN172" s="5"/>
      <c r="AO172" s="18"/>
      <c r="AP172" s="18"/>
      <c r="AQ172" s="18"/>
      <c r="AR172" s="18"/>
      <c r="AS172" s="18"/>
      <c r="AT172" s="6">
        <f>G172</f>
        <v>367.10686706400008</v>
      </c>
      <c r="AU172" s="18"/>
      <c r="AV172" s="8">
        <f t="shared" si="27"/>
        <v>367.10686706400008</v>
      </c>
    </row>
    <row r="173" spans="1:48">
      <c r="A173" s="22" t="s">
        <v>123</v>
      </c>
      <c r="B173" s="22">
        <v>379.05</v>
      </c>
      <c r="C173" s="5">
        <f t="shared" si="26"/>
        <v>386.63100000000003</v>
      </c>
      <c r="D173" s="5">
        <f t="shared" si="26"/>
        <v>394.36362000000003</v>
      </c>
      <c r="E173" s="5">
        <f t="shared" si="26"/>
        <v>402.25089240000005</v>
      </c>
      <c r="F173" s="5">
        <f t="shared" si="26"/>
        <v>410.29591024800004</v>
      </c>
      <c r="G173" s="5">
        <f t="shared" si="24"/>
        <v>418.50182845296007</v>
      </c>
      <c r="H173" s="5">
        <f t="shared" si="26"/>
        <v>426.87186502201928</v>
      </c>
      <c r="I173" s="5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>
        <v>1</v>
      </c>
      <c r="AB173" s="22">
        <f t="shared" si="25"/>
        <v>379.05</v>
      </c>
      <c r="AC173" s="22">
        <v>285</v>
      </c>
      <c r="AD173" s="5"/>
      <c r="AE173" s="5"/>
      <c r="AF173" s="18"/>
      <c r="AG173" s="5"/>
      <c r="AH173" s="5"/>
      <c r="AI173" s="5"/>
      <c r="AJ173" s="5"/>
      <c r="AK173" s="5"/>
      <c r="AL173" s="5"/>
      <c r="AM173" s="5"/>
      <c r="AN173" s="5"/>
      <c r="AO173" s="18"/>
      <c r="AP173" s="18"/>
      <c r="AQ173" s="18"/>
      <c r="AR173" s="18"/>
      <c r="AS173" s="18"/>
      <c r="AT173" s="18"/>
      <c r="AU173" s="6">
        <f>H173</f>
        <v>426.87186502201928</v>
      </c>
      <c r="AV173" s="8">
        <f t="shared" si="27"/>
        <v>426.87186502201928</v>
      </c>
    </row>
    <row r="174" spans="1:48">
      <c r="A174" s="22" t="s">
        <v>18</v>
      </c>
      <c r="B174" s="22">
        <v>50</v>
      </c>
      <c r="C174" s="5">
        <f t="shared" si="26"/>
        <v>51</v>
      </c>
      <c r="D174" s="5">
        <f t="shared" si="26"/>
        <v>52.02</v>
      </c>
      <c r="E174" s="5">
        <f t="shared" si="26"/>
        <v>53.060400000000001</v>
      </c>
      <c r="F174" s="5">
        <f t="shared" si="26"/>
        <v>54.121608000000002</v>
      </c>
      <c r="G174" s="5">
        <f t="shared" si="24"/>
        <v>55.204040160000005</v>
      </c>
      <c r="H174" s="5">
        <f t="shared" si="26"/>
        <v>56.308120963200004</v>
      </c>
      <c r="I174" s="5"/>
      <c r="J174" s="30"/>
      <c r="K174" s="30">
        <v>1</v>
      </c>
      <c r="L174" s="30"/>
      <c r="M174" s="30">
        <v>1</v>
      </c>
      <c r="N174" s="30"/>
      <c r="O174" s="30">
        <v>1</v>
      </c>
      <c r="P174" s="30">
        <v>0</v>
      </c>
      <c r="Q174" s="30">
        <v>1</v>
      </c>
      <c r="R174" s="30">
        <v>0</v>
      </c>
      <c r="S174" s="30">
        <v>1</v>
      </c>
      <c r="T174" s="30">
        <v>0</v>
      </c>
      <c r="U174" s="30">
        <v>1</v>
      </c>
      <c r="V174" s="30">
        <v>0</v>
      </c>
      <c r="W174" s="30">
        <v>1</v>
      </c>
      <c r="X174" s="30"/>
      <c r="Y174" s="30">
        <v>1</v>
      </c>
      <c r="Z174" s="30"/>
      <c r="AA174" s="30">
        <v>1</v>
      </c>
      <c r="AB174" s="22">
        <f t="shared" si="25"/>
        <v>450</v>
      </c>
      <c r="AC174" s="22">
        <v>50</v>
      </c>
      <c r="AD174" s="18"/>
      <c r="AE174" s="6">
        <f>B174</f>
        <v>50</v>
      </c>
      <c r="AF174" s="18"/>
      <c r="AG174" s="6">
        <f>D174</f>
        <v>52.02</v>
      </c>
      <c r="AH174" s="18"/>
      <c r="AI174" s="6">
        <f>E174</f>
        <v>53.060400000000001</v>
      </c>
      <c r="AJ174" s="18"/>
      <c r="AK174" s="6">
        <f>E174</f>
        <v>53.060400000000001</v>
      </c>
      <c r="AL174" s="18"/>
      <c r="AM174" s="6">
        <f>F174</f>
        <v>54.121608000000002</v>
      </c>
      <c r="AN174" s="18"/>
      <c r="AO174" s="6">
        <f>G174</f>
        <v>55.204040160000005</v>
      </c>
      <c r="AP174" s="18"/>
      <c r="AQ174" s="6">
        <f>G174</f>
        <v>55.204040160000005</v>
      </c>
      <c r="AR174" s="18"/>
      <c r="AS174" s="6">
        <f>H174</f>
        <v>56.308120963200004</v>
      </c>
      <c r="AT174" s="18"/>
      <c r="AU174" s="6">
        <f>H174</f>
        <v>56.308120963200004</v>
      </c>
      <c r="AV174" s="8">
        <f t="shared" si="27"/>
        <v>485.2867302464</v>
      </c>
    </row>
    <row r="175" spans="1:48">
      <c r="A175" s="22" t="s">
        <v>19</v>
      </c>
      <c r="B175" s="22">
        <v>4.5</v>
      </c>
      <c r="C175" s="5">
        <f t="shared" si="26"/>
        <v>4.59</v>
      </c>
      <c r="D175" s="5">
        <f t="shared" si="26"/>
        <v>4.6818</v>
      </c>
      <c r="E175" s="5">
        <f t="shared" si="26"/>
        <v>4.775436</v>
      </c>
      <c r="F175" s="5">
        <f t="shared" si="26"/>
        <v>4.8709447199999998</v>
      </c>
      <c r="G175" s="5">
        <f t="shared" si="24"/>
        <v>4.9683636144000003</v>
      </c>
      <c r="H175" s="5">
        <f t="shared" si="26"/>
        <v>5.0677308866880004</v>
      </c>
      <c r="I175" s="5"/>
      <c r="J175" s="30">
        <v>1</v>
      </c>
      <c r="K175" s="30">
        <v>1</v>
      </c>
      <c r="L175" s="30">
        <v>1</v>
      </c>
      <c r="M175" s="30">
        <v>1</v>
      </c>
      <c r="N175" s="30">
        <v>1</v>
      </c>
      <c r="O175" s="30">
        <v>1</v>
      </c>
      <c r="P175" s="30">
        <v>1</v>
      </c>
      <c r="Q175" s="30">
        <v>1</v>
      </c>
      <c r="R175" s="30">
        <v>1</v>
      </c>
      <c r="S175" s="30">
        <v>1</v>
      </c>
      <c r="T175" s="30">
        <v>1</v>
      </c>
      <c r="U175" s="30">
        <v>1</v>
      </c>
      <c r="V175" s="30">
        <v>1</v>
      </c>
      <c r="W175" s="30">
        <v>1</v>
      </c>
      <c r="X175" s="30">
        <v>1</v>
      </c>
      <c r="Y175" s="30">
        <v>1</v>
      </c>
      <c r="Z175" s="30">
        <v>1</v>
      </c>
      <c r="AA175" s="30">
        <v>1</v>
      </c>
      <c r="AB175" s="22">
        <f t="shared" si="25"/>
        <v>81</v>
      </c>
      <c r="AC175" s="22">
        <v>4.5</v>
      </c>
      <c r="AD175" s="6">
        <f>B175</f>
        <v>4.5</v>
      </c>
      <c r="AE175" s="6">
        <f>B175</f>
        <v>4.5</v>
      </c>
      <c r="AF175" s="6">
        <f>C175</f>
        <v>4.59</v>
      </c>
      <c r="AG175" s="6">
        <f>C175</f>
        <v>4.59</v>
      </c>
      <c r="AH175" s="6">
        <f>C175</f>
        <v>4.59</v>
      </c>
      <c r="AI175" s="6">
        <f>D175</f>
        <v>4.6818</v>
      </c>
      <c r="AJ175" s="6">
        <f>D175</f>
        <v>4.6818</v>
      </c>
      <c r="AK175" s="6">
        <f>D175</f>
        <v>4.6818</v>
      </c>
      <c r="AL175" s="6">
        <f>E175</f>
        <v>4.775436</v>
      </c>
      <c r="AM175" s="6">
        <f>E175</f>
        <v>4.775436</v>
      </c>
      <c r="AN175" s="6">
        <f>B175</f>
        <v>4.5</v>
      </c>
      <c r="AO175" s="6">
        <f>F175</f>
        <v>4.8709447199999998</v>
      </c>
      <c r="AP175" s="6">
        <f>F175</f>
        <v>4.8709447199999998</v>
      </c>
      <c r="AQ175" s="6">
        <f>F175</f>
        <v>4.8709447199999998</v>
      </c>
      <c r="AR175" s="6">
        <f>G175</f>
        <v>4.9683636144000003</v>
      </c>
      <c r="AS175" s="6">
        <f>G175</f>
        <v>4.9683636144000003</v>
      </c>
      <c r="AT175" s="6">
        <f>G175</f>
        <v>4.9683636144000003</v>
      </c>
      <c r="AU175" s="6">
        <f>H175</f>
        <v>5.0677308866880004</v>
      </c>
      <c r="AV175" s="8">
        <f t="shared" si="27"/>
        <v>85.451927889888012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1">
        <f>SUM(AB152:AB175)</f>
        <v>15217.949999999993</v>
      </c>
      <c r="V176" s="22"/>
      <c r="W176" s="22">
        <f>U176/6</f>
        <v>2536.3249999999989</v>
      </c>
      <c r="X176" s="22"/>
      <c r="Y176" s="22"/>
      <c r="Z176" s="22"/>
      <c r="AA176" s="22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22"/>
      <c r="AP176" s="22"/>
      <c r="AQ176" s="22"/>
      <c r="AR176" s="22"/>
      <c r="AS176" s="22"/>
      <c r="AT176" s="22"/>
      <c r="AU176" s="22"/>
      <c r="AV176" s="8">
        <f>SUM(AV152:AV175)</f>
        <v>16133.008183115682</v>
      </c>
    </row>
    <row r="177" spans="1:48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33">
        <f>AV176/18</f>
        <v>896.27823239531563</v>
      </c>
    </row>
    <row r="178" spans="1:4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9">
        <f>SUM(AD152:AD175)</f>
        <v>521.79999999999995</v>
      </c>
      <c r="AE178" s="9">
        <f t="shared" ref="AE178:AO178" si="28">SUM(AE152:AE175)</f>
        <v>1056.95</v>
      </c>
      <c r="AF178" s="9">
        <f t="shared" si="28"/>
        <v>457.67400000000004</v>
      </c>
      <c r="AG178" s="9">
        <f t="shared" si="28"/>
        <v>1411.0170000000001</v>
      </c>
      <c r="AH178" s="9">
        <f t="shared" si="28"/>
        <v>457.67400000000004</v>
      </c>
      <c r="AI178" s="9">
        <f t="shared" si="28"/>
        <v>1176.7444200000002</v>
      </c>
      <c r="AJ178" s="9">
        <f t="shared" si="28"/>
        <v>466.82748000000009</v>
      </c>
      <c r="AK178" s="9">
        <f t="shared" si="28"/>
        <v>1439.2373400000004</v>
      </c>
      <c r="AL178" s="9">
        <f t="shared" si="28"/>
        <v>476.16402960000005</v>
      </c>
      <c r="AM178" s="9">
        <f t="shared" si="28"/>
        <v>1200.2793084</v>
      </c>
      <c r="AN178" s="9">
        <f t="shared" si="28"/>
        <v>475.88859360000004</v>
      </c>
      <c r="AO178" s="9">
        <f t="shared" si="28"/>
        <v>1492.0276729680002</v>
      </c>
      <c r="AP178" s="9">
        <f t="shared" ref="AP178:AU178" si="29">SUM(AP152:AP175)</f>
        <v>485.6873101920001</v>
      </c>
      <c r="AQ178" s="9">
        <f t="shared" si="29"/>
        <v>1224.284894568</v>
      </c>
      <c r="AR178" s="9">
        <f t="shared" si="29"/>
        <v>495.4010563958401</v>
      </c>
      <c r="AS178" s="9">
        <f t="shared" si="29"/>
        <v>1527.3301791067204</v>
      </c>
      <c r="AT178" s="9">
        <f t="shared" si="29"/>
        <v>495.4010563958401</v>
      </c>
      <c r="AU178" s="9">
        <f t="shared" si="29"/>
        <v>1272.6198418892834</v>
      </c>
      <c r="AV178" s="9">
        <f>SUM(AD178:AU178)</f>
        <v>16133.008183115688</v>
      </c>
    </row>
    <row r="180" spans="1:48">
      <c r="AP180" s="22"/>
      <c r="AQ180" s="22"/>
      <c r="AR180" s="22"/>
      <c r="AS180" s="22"/>
      <c r="AT180" s="22"/>
      <c r="AU180" s="22"/>
      <c r="AV180" s="22"/>
    </row>
    <row r="182" spans="1:48">
      <c r="A182" s="2" t="s">
        <v>145</v>
      </c>
      <c r="B182" s="22" t="s">
        <v>9</v>
      </c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 t="s">
        <v>20</v>
      </c>
      <c r="U182" s="22"/>
      <c r="V182" s="28">
        <v>1.02</v>
      </c>
      <c r="W182" s="22"/>
      <c r="X182" s="22"/>
      <c r="Y182" s="22"/>
      <c r="Z182" s="22"/>
      <c r="AA182" s="22"/>
      <c r="AB182" s="22"/>
      <c r="AC182" s="22"/>
    </row>
    <row r="183" spans="1:48">
      <c r="A183" s="21" t="s">
        <v>136</v>
      </c>
      <c r="B183" s="4" t="s">
        <v>138</v>
      </c>
      <c r="C183" s="4" t="s">
        <v>139</v>
      </c>
      <c r="D183" s="4" t="s">
        <v>140</v>
      </c>
      <c r="E183" s="4" t="s">
        <v>141</v>
      </c>
      <c r="F183" s="4" t="s">
        <v>142</v>
      </c>
      <c r="G183" s="4" t="s">
        <v>143</v>
      </c>
      <c r="H183" s="4" t="s">
        <v>144</v>
      </c>
      <c r="I183" s="4"/>
      <c r="J183" s="29" t="s">
        <v>106</v>
      </c>
      <c r="K183" s="29" t="s">
        <v>107</v>
      </c>
      <c r="L183" s="29" t="s">
        <v>61</v>
      </c>
      <c r="M183" s="29" t="s">
        <v>108</v>
      </c>
      <c r="N183" s="29" t="s">
        <v>109</v>
      </c>
      <c r="O183" s="29" t="s">
        <v>64</v>
      </c>
      <c r="P183" s="29" t="s">
        <v>110</v>
      </c>
      <c r="Q183" s="29" t="s">
        <v>111</v>
      </c>
      <c r="R183" s="29" t="s">
        <v>66</v>
      </c>
      <c r="S183" s="29" t="s">
        <v>112</v>
      </c>
      <c r="T183" s="29" t="s">
        <v>113</v>
      </c>
      <c r="U183" s="29" t="s">
        <v>68</v>
      </c>
      <c r="V183" s="29" t="s">
        <v>114</v>
      </c>
      <c r="W183" s="29" t="s">
        <v>115</v>
      </c>
      <c r="X183" s="29" t="s">
        <v>70</v>
      </c>
      <c r="Y183" s="29" t="s">
        <v>116</v>
      </c>
      <c r="Z183" s="29" t="s">
        <v>117</v>
      </c>
      <c r="AA183" s="29" t="s">
        <v>72</v>
      </c>
      <c r="AB183" s="4" t="s">
        <v>46</v>
      </c>
      <c r="AC183" s="4"/>
    </row>
    <row r="184" spans="1:48">
      <c r="A184" s="22" t="s">
        <v>28</v>
      </c>
      <c r="B184" s="22">
        <v>111.7</v>
      </c>
      <c r="C184" s="5">
        <f>B184*$V$150</f>
        <v>113.93400000000001</v>
      </c>
      <c r="D184" s="5">
        <f t="shared" ref="D184:D207" si="30">C184*$V$150</f>
        <v>116.21268000000002</v>
      </c>
      <c r="E184" s="5">
        <f t="shared" ref="E184:E207" si="31">D184*$V$150</f>
        <v>118.53693360000003</v>
      </c>
      <c r="F184" s="5">
        <f t="shared" ref="F184:F207" si="32">E184*$V$150</f>
        <v>120.90767227200003</v>
      </c>
      <c r="G184" s="5">
        <f t="shared" ref="G184:G207" si="33">F184*$V$150</f>
        <v>123.32582571744003</v>
      </c>
      <c r="H184" s="5">
        <f t="shared" ref="H184:H207" si="34">G184*$V$150</f>
        <v>125.79234223178882</v>
      </c>
      <c r="I184" s="5"/>
      <c r="J184" s="30">
        <v>1</v>
      </c>
      <c r="K184" s="30">
        <v>1</v>
      </c>
      <c r="L184" s="30">
        <v>1</v>
      </c>
      <c r="M184" s="30">
        <v>1</v>
      </c>
      <c r="N184" s="30">
        <v>1</v>
      </c>
      <c r="O184" s="30">
        <v>1</v>
      </c>
      <c r="P184" s="30">
        <v>1</v>
      </c>
      <c r="Q184" s="30">
        <v>1</v>
      </c>
      <c r="R184" s="30">
        <v>1</v>
      </c>
      <c r="S184" s="30">
        <v>1</v>
      </c>
      <c r="T184" s="30">
        <v>1</v>
      </c>
      <c r="U184" s="30">
        <v>1</v>
      </c>
      <c r="V184" s="30">
        <v>1</v>
      </c>
      <c r="W184" s="30">
        <v>1</v>
      </c>
      <c r="X184" s="30">
        <v>1</v>
      </c>
      <c r="Y184" s="30">
        <v>1</v>
      </c>
      <c r="Z184" s="30">
        <v>1</v>
      </c>
      <c r="AA184" s="30">
        <v>1</v>
      </c>
      <c r="AB184" s="22">
        <f t="shared" ref="AB184:AB207" si="35">B184*(J184+K184+L184+M184+N184+O184+P184+Q184+R184+S184+T184+U184+V184+W184+X184+Y184+Z184+AA184)</f>
        <v>2010.6000000000001</v>
      </c>
      <c r="AC184" s="22">
        <v>114.4</v>
      </c>
    </row>
    <row r="185" spans="1:48">
      <c r="A185" s="22" t="s">
        <v>160</v>
      </c>
      <c r="B185" s="22">
        <v>438.6</v>
      </c>
      <c r="C185" s="5">
        <f t="shared" ref="C185:C207" si="36">B185*$V$150</f>
        <v>447.37200000000001</v>
      </c>
      <c r="D185" s="5">
        <f t="shared" si="30"/>
        <v>456.31944000000004</v>
      </c>
      <c r="E185" s="5">
        <f t="shared" si="31"/>
        <v>465.44582880000007</v>
      </c>
      <c r="F185" s="5">
        <f t="shared" si="32"/>
        <v>474.75474537600007</v>
      </c>
      <c r="G185" s="5">
        <f t="shared" si="33"/>
        <v>484.24984028352009</v>
      </c>
      <c r="H185" s="5">
        <f t="shared" si="34"/>
        <v>493.93483708919052</v>
      </c>
      <c r="I185" s="5"/>
      <c r="J185" s="30"/>
      <c r="K185" s="30">
        <v>1</v>
      </c>
      <c r="L185" s="30"/>
      <c r="M185" s="30">
        <v>1</v>
      </c>
      <c r="N185" s="30"/>
      <c r="O185" s="30">
        <v>1</v>
      </c>
      <c r="P185" s="30"/>
      <c r="Q185" s="30">
        <v>1</v>
      </c>
      <c r="R185" s="30"/>
      <c r="S185" s="30">
        <v>1</v>
      </c>
      <c r="T185" s="30"/>
      <c r="U185" s="30">
        <v>1</v>
      </c>
      <c r="V185" s="30">
        <v>0</v>
      </c>
      <c r="W185" s="30">
        <v>1</v>
      </c>
      <c r="X185" s="30">
        <v>0</v>
      </c>
      <c r="Y185" s="30">
        <v>1</v>
      </c>
      <c r="Z185" s="30">
        <v>0</v>
      </c>
      <c r="AA185" s="30">
        <v>1</v>
      </c>
      <c r="AB185" s="22">
        <f t="shared" si="35"/>
        <v>3947.4</v>
      </c>
      <c r="AC185" s="22">
        <v>270</v>
      </c>
    </row>
    <row r="186" spans="1:48">
      <c r="A186" s="22" t="s">
        <v>30</v>
      </c>
      <c r="B186" s="22">
        <v>252.3</v>
      </c>
      <c r="C186" s="5">
        <f t="shared" si="36"/>
        <v>257.346</v>
      </c>
      <c r="D186" s="5">
        <f t="shared" si="30"/>
        <v>262.49292000000003</v>
      </c>
      <c r="E186" s="5">
        <f t="shared" si="31"/>
        <v>267.74277840000002</v>
      </c>
      <c r="F186" s="5">
        <f t="shared" si="32"/>
        <v>273.09763396800003</v>
      </c>
      <c r="G186" s="5">
        <f t="shared" si="33"/>
        <v>278.55958664736005</v>
      </c>
      <c r="H186" s="5">
        <f t="shared" si="34"/>
        <v>284.13077838030728</v>
      </c>
      <c r="I186" s="5"/>
      <c r="J186" s="30"/>
      <c r="K186" s="30"/>
      <c r="L186" s="30"/>
      <c r="M186" s="30">
        <v>1</v>
      </c>
      <c r="N186" s="30"/>
      <c r="O186" s="30"/>
      <c r="P186" s="30"/>
      <c r="Q186" s="30">
        <v>1</v>
      </c>
      <c r="R186" s="30"/>
      <c r="S186" s="30">
        <v>0</v>
      </c>
      <c r="T186" s="30"/>
      <c r="U186" s="30">
        <v>1</v>
      </c>
      <c r="V186" s="30"/>
      <c r="W186" s="30"/>
      <c r="X186" s="30"/>
      <c r="Y186" s="30">
        <v>1</v>
      </c>
      <c r="Z186" s="30"/>
      <c r="AA186" s="30"/>
      <c r="AB186" s="22">
        <f t="shared" si="35"/>
        <v>1009.2</v>
      </c>
      <c r="AC186" s="22">
        <v>239.1</v>
      </c>
    </row>
    <row r="187" spans="1:48">
      <c r="A187" s="22" t="s">
        <v>33</v>
      </c>
      <c r="B187" s="22">
        <v>73.099999999999994</v>
      </c>
      <c r="C187" s="5">
        <f t="shared" si="36"/>
        <v>74.561999999999998</v>
      </c>
      <c r="D187" s="5">
        <f t="shared" si="30"/>
        <v>76.053240000000002</v>
      </c>
      <c r="E187" s="5">
        <f t="shared" si="31"/>
        <v>77.574304800000007</v>
      </c>
      <c r="F187" s="5">
        <f t="shared" si="32"/>
        <v>79.125790896000012</v>
      </c>
      <c r="G187" s="5">
        <f t="shared" si="33"/>
        <v>80.70830671392001</v>
      </c>
      <c r="H187" s="5">
        <f t="shared" si="34"/>
        <v>82.322472848198416</v>
      </c>
      <c r="I187" s="5"/>
      <c r="J187" s="30">
        <v>1</v>
      </c>
      <c r="K187" s="30">
        <v>1</v>
      </c>
      <c r="L187" s="31"/>
      <c r="M187" s="30">
        <v>2</v>
      </c>
      <c r="N187" s="30"/>
      <c r="O187" s="30">
        <v>2</v>
      </c>
      <c r="P187" s="30"/>
      <c r="Q187" s="30">
        <v>2</v>
      </c>
      <c r="R187" s="30"/>
      <c r="S187" s="30">
        <v>2</v>
      </c>
      <c r="T187" s="30"/>
      <c r="U187" s="30">
        <v>2</v>
      </c>
      <c r="V187" s="30"/>
      <c r="W187" s="30">
        <v>2</v>
      </c>
      <c r="X187" s="30"/>
      <c r="Y187" s="30">
        <v>2</v>
      </c>
      <c r="Z187" s="30"/>
      <c r="AA187" s="30">
        <v>2</v>
      </c>
      <c r="AB187" s="22">
        <f t="shared" si="35"/>
        <v>1315.8</v>
      </c>
      <c r="AC187" s="22">
        <v>73.099999999999994</v>
      </c>
    </row>
    <row r="188" spans="1:48">
      <c r="A188" s="22" t="s">
        <v>12</v>
      </c>
      <c r="B188" s="22">
        <v>332.5</v>
      </c>
      <c r="C188" s="5">
        <f t="shared" si="36"/>
        <v>339.15000000000003</v>
      </c>
      <c r="D188" s="5">
        <f t="shared" si="30"/>
        <v>345.93300000000005</v>
      </c>
      <c r="E188" s="5">
        <f t="shared" si="31"/>
        <v>352.85166000000004</v>
      </c>
      <c r="F188" s="5">
        <f t="shared" si="32"/>
        <v>359.90869320000007</v>
      </c>
      <c r="G188" s="5">
        <f t="shared" si="33"/>
        <v>367.10686706400008</v>
      </c>
      <c r="H188" s="5">
        <f t="shared" si="34"/>
        <v>374.44900440528011</v>
      </c>
      <c r="I188" s="5"/>
      <c r="J188" s="30">
        <v>1</v>
      </c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22">
        <f t="shared" si="35"/>
        <v>332.5</v>
      </c>
      <c r="AC188" s="22">
        <v>250</v>
      </c>
    </row>
    <row r="189" spans="1:48">
      <c r="A189" s="22" t="s">
        <v>13</v>
      </c>
      <c r="B189" s="22">
        <v>379.05</v>
      </c>
      <c r="C189" s="5">
        <f t="shared" si="36"/>
        <v>386.63100000000003</v>
      </c>
      <c r="D189" s="5">
        <f t="shared" si="30"/>
        <v>394.36362000000003</v>
      </c>
      <c r="E189" s="5">
        <f t="shared" si="31"/>
        <v>402.25089240000005</v>
      </c>
      <c r="F189" s="5">
        <f t="shared" si="32"/>
        <v>410.29591024800004</v>
      </c>
      <c r="G189" s="5">
        <f t="shared" si="33"/>
        <v>418.50182845296007</v>
      </c>
      <c r="H189" s="5">
        <f t="shared" si="34"/>
        <v>426.87186502201928</v>
      </c>
      <c r="I189" s="5"/>
      <c r="J189" s="30"/>
      <c r="K189" s="30">
        <v>1</v>
      </c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22">
        <f t="shared" si="35"/>
        <v>379.05</v>
      </c>
      <c r="AC189" s="22">
        <v>285</v>
      </c>
    </row>
    <row r="190" spans="1:48">
      <c r="A190" s="22" t="s">
        <v>14</v>
      </c>
      <c r="B190" s="22">
        <v>332.5</v>
      </c>
      <c r="C190" s="5">
        <f t="shared" si="36"/>
        <v>339.15000000000003</v>
      </c>
      <c r="D190" s="5">
        <f t="shared" si="30"/>
        <v>345.93300000000005</v>
      </c>
      <c r="E190" s="5">
        <f t="shared" si="31"/>
        <v>352.85166000000004</v>
      </c>
      <c r="F190" s="5">
        <f t="shared" si="32"/>
        <v>359.90869320000007</v>
      </c>
      <c r="G190" s="5">
        <f t="shared" si="33"/>
        <v>367.10686706400008</v>
      </c>
      <c r="H190" s="5">
        <f t="shared" si="34"/>
        <v>374.44900440528011</v>
      </c>
      <c r="I190" s="5"/>
      <c r="J190" s="30"/>
      <c r="K190" s="30"/>
      <c r="L190" s="30">
        <v>1</v>
      </c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22">
        <f t="shared" si="35"/>
        <v>332.5</v>
      </c>
      <c r="AC190" s="22">
        <v>250</v>
      </c>
    </row>
    <row r="191" spans="1:48">
      <c r="A191" s="22" t="s">
        <v>15</v>
      </c>
      <c r="B191" s="22">
        <v>379.05</v>
      </c>
      <c r="C191" s="5">
        <f t="shared" si="36"/>
        <v>386.63100000000003</v>
      </c>
      <c r="D191" s="5">
        <f t="shared" si="30"/>
        <v>394.36362000000003</v>
      </c>
      <c r="E191" s="5">
        <f t="shared" si="31"/>
        <v>402.25089240000005</v>
      </c>
      <c r="F191" s="5">
        <f t="shared" si="32"/>
        <v>410.29591024800004</v>
      </c>
      <c r="G191" s="5">
        <f t="shared" si="33"/>
        <v>418.50182845296007</v>
      </c>
      <c r="H191" s="5">
        <f t="shared" si="34"/>
        <v>426.87186502201928</v>
      </c>
      <c r="I191" s="5"/>
      <c r="J191" s="30"/>
      <c r="K191" s="30"/>
      <c r="L191" s="30"/>
      <c r="M191" s="30">
        <v>1</v>
      </c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22">
        <f t="shared" si="35"/>
        <v>379.05</v>
      </c>
      <c r="AC191" s="22">
        <v>285</v>
      </c>
    </row>
    <row r="192" spans="1:48">
      <c r="A192" s="22" t="s">
        <v>16</v>
      </c>
      <c r="B192" s="22">
        <v>332.5</v>
      </c>
      <c r="C192" s="5">
        <f t="shared" si="36"/>
        <v>339.15000000000003</v>
      </c>
      <c r="D192" s="5">
        <f t="shared" si="30"/>
        <v>345.93300000000005</v>
      </c>
      <c r="E192" s="5">
        <f t="shared" si="31"/>
        <v>352.85166000000004</v>
      </c>
      <c r="F192" s="5">
        <f t="shared" si="32"/>
        <v>359.90869320000007</v>
      </c>
      <c r="G192" s="5">
        <f t="shared" si="33"/>
        <v>367.10686706400008</v>
      </c>
      <c r="H192" s="5">
        <f t="shared" si="34"/>
        <v>374.44900440528011</v>
      </c>
      <c r="I192" s="5"/>
      <c r="J192" s="30"/>
      <c r="K192" s="30"/>
      <c r="L192" s="30"/>
      <c r="M192" s="30"/>
      <c r="N192" s="30">
        <v>1</v>
      </c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22">
        <f t="shared" si="35"/>
        <v>332.5</v>
      </c>
      <c r="AC192" s="22">
        <v>250</v>
      </c>
    </row>
    <row r="193" spans="1:29">
      <c r="A193" s="22" t="s">
        <v>17</v>
      </c>
      <c r="B193" s="22">
        <v>379.05</v>
      </c>
      <c r="C193" s="5">
        <f t="shared" si="36"/>
        <v>386.63100000000003</v>
      </c>
      <c r="D193" s="5">
        <f t="shared" si="30"/>
        <v>394.36362000000003</v>
      </c>
      <c r="E193" s="5">
        <f t="shared" si="31"/>
        <v>402.25089240000005</v>
      </c>
      <c r="F193" s="5">
        <f t="shared" si="32"/>
        <v>410.29591024800004</v>
      </c>
      <c r="G193" s="5">
        <f t="shared" si="33"/>
        <v>418.50182845296007</v>
      </c>
      <c r="H193" s="5">
        <f t="shared" si="34"/>
        <v>426.87186502201928</v>
      </c>
      <c r="I193" s="5"/>
      <c r="J193" s="30"/>
      <c r="K193" s="30"/>
      <c r="L193" s="30"/>
      <c r="M193" s="30"/>
      <c r="N193" s="30"/>
      <c r="O193" s="30">
        <v>1</v>
      </c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22">
        <f t="shared" si="35"/>
        <v>379.05</v>
      </c>
      <c r="AC193" s="22">
        <v>285</v>
      </c>
    </row>
    <row r="194" spans="1:29">
      <c r="A194" s="22" t="s">
        <v>73</v>
      </c>
      <c r="B194" s="22">
        <v>332.5</v>
      </c>
      <c r="C194" s="5">
        <f t="shared" si="36"/>
        <v>339.15000000000003</v>
      </c>
      <c r="D194" s="5">
        <f t="shared" si="30"/>
        <v>345.93300000000005</v>
      </c>
      <c r="E194" s="5">
        <f t="shared" si="31"/>
        <v>352.85166000000004</v>
      </c>
      <c r="F194" s="5">
        <f t="shared" si="32"/>
        <v>359.90869320000007</v>
      </c>
      <c r="G194" s="5">
        <f t="shared" si="33"/>
        <v>367.10686706400008</v>
      </c>
      <c r="H194" s="5">
        <f t="shared" si="34"/>
        <v>374.44900440528011</v>
      </c>
      <c r="I194" s="5"/>
      <c r="J194" s="30"/>
      <c r="K194" s="32"/>
      <c r="L194" s="30"/>
      <c r="M194" s="30"/>
      <c r="N194" s="30"/>
      <c r="O194" s="30"/>
      <c r="P194" s="30">
        <v>1</v>
      </c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22">
        <f t="shared" si="35"/>
        <v>332.5</v>
      </c>
      <c r="AC194" s="22">
        <v>250</v>
      </c>
    </row>
    <row r="195" spans="1:29">
      <c r="A195" s="22" t="s">
        <v>74</v>
      </c>
      <c r="B195" s="22">
        <v>379.05</v>
      </c>
      <c r="C195" s="5">
        <f t="shared" si="36"/>
        <v>386.63100000000003</v>
      </c>
      <c r="D195" s="5">
        <f t="shared" si="30"/>
        <v>394.36362000000003</v>
      </c>
      <c r="E195" s="5">
        <f t="shared" si="31"/>
        <v>402.25089240000005</v>
      </c>
      <c r="F195" s="5">
        <f t="shared" si="32"/>
        <v>410.29591024800004</v>
      </c>
      <c r="G195" s="5">
        <f t="shared" si="33"/>
        <v>418.50182845296007</v>
      </c>
      <c r="H195" s="5">
        <f t="shared" si="34"/>
        <v>426.87186502201928</v>
      </c>
      <c r="I195" s="5"/>
      <c r="J195" s="30"/>
      <c r="K195" s="30"/>
      <c r="L195" s="30"/>
      <c r="M195" s="30"/>
      <c r="N195" s="30"/>
      <c r="O195" s="30"/>
      <c r="P195" s="30"/>
      <c r="Q195" s="30">
        <v>1</v>
      </c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22">
        <f t="shared" si="35"/>
        <v>379.05</v>
      </c>
      <c r="AC195" s="22">
        <v>285</v>
      </c>
    </row>
    <row r="196" spans="1:29">
      <c r="A196" s="22" t="s">
        <v>75</v>
      </c>
      <c r="B196" s="22">
        <v>332.5</v>
      </c>
      <c r="C196" s="5">
        <f t="shared" si="36"/>
        <v>339.15000000000003</v>
      </c>
      <c r="D196" s="5">
        <f t="shared" si="30"/>
        <v>345.93300000000005</v>
      </c>
      <c r="E196" s="5">
        <f t="shared" si="31"/>
        <v>352.85166000000004</v>
      </c>
      <c r="F196" s="5">
        <f t="shared" si="32"/>
        <v>359.90869320000007</v>
      </c>
      <c r="G196" s="5">
        <f t="shared" si="33"/>
        <v>367.10686706400008</v>
      </c>
      <c r="H196" s="5">
        <f t="shared" si="34"/>
        <v>374.44900440528011</v>
      </c>
      <c r="I196" s="5"/>
      <c r="J196" s="30"/>
      <c r="K196" s="30"/>
      <c r="L196" s="30"/>
      <c r="M196" s="30"/>
      <c r="N196" s="30"/>
      <c r="O196" s="30"/>
      <c r="P196" s="30"/>
      <c r="Q196" s="30"/>
      <c r="R196" s="30">
        <v>1</v>
      </c>
      <c r="S196" s="30"/>
      <c r="T196" s="30"/>
      <c r="U196" s="30"/>
      <c r="V196" s="30"/>
      <c r="W196" s="30"/>
      <c r="X196" s="30"/>
      <c r="Y196" s="30"/>
      <c r="Z196" s="30"/>
      <c r="AA196" s="30"/>
      <c r="AB196" s="22">
        <f t="shared" si="35"/>
        <v>332.5</v>
      </c>
      <c r="AC196" s="22">
        <v>250</v>
      </c>
    </row>
    <row r="197" spans="1:29">
      <c r="A197" s="22" t="s">
        <v>76</v>
      </c>
      <c r="B197" s="22">
        <v>379.05</v>
      </c>
      <c r="C197" s="5">
        <f t="shared" si="36"/>
        <v>386.63100000000003</v>
      </c>
      <c r="D197" s="5">
        <f t="shared" si="30"/>
        <v>394.36362000000003</v>
      </c>
      <c r="E197" s="5">
        <f t="shared" si="31"/>
        <v>402.25089240000005</v>
      </c>
      <c r="F197" s="5">
        <f t="shared" si="32"/>
        <v>410.29591024800004</v>
      </c>
      <c r="G197" s="5">
        <f t="shared" si="33"/>
        <v>418.50182845296007</v>
      </c>
      <c r="H197" s="5">
        <f t="shared" si="34"/>
        <v>426.87186502201928</v>
      </c>
      <c r="I197" s="5"/>
      <c r="J197" s="30"/>
      <c r="K197" s="30"/>
      <c r="L197" s="30"/>
      <c r="M197" s="30"/>
      <c r="N197" s="30"/>
      <c r="O197" s="30"/>
      <c r="P197" s="30"/>
      <c r="Q197" s="30"/>
      <c r="R197" s="30"/>
      <c r="S197" s="30">
        <v>1</v>
      </c>
      <c r="T197" s="30"/>
      <c r="U197" s="30"/>
      <c r="V197" s="30"/>
      <c r="W197" s="30"/>
      <c r="X197" s="30"/>
      <c r="Y197" s="30"/>
      <c r="Z197" s="30"/>
      <c r="AA197" s="30"/>
      <c r="AB197" s="22">
        <f t="shared" si="35"/>
        <v>379.05</v>
      </c>
      <c r="AC197" s="22">
        <v>285</v>
      </c>
    </row>
    <row r="198" spans="1:29">
      <c r="A198" s="22" t="s">
        <v>77</v>
      </c>
      <c r="B198" s="22">
        <v>332.5</v>
      </c>
      <c r="C198" s="5">
        <f t="shared" si="36"/>
        <v>339.15000000000003</v>
      </c>
      <c r="D198" s="5">
        <f t="shared" si="30"/>
        <v>345.93300000000005</v>
      </c>
      <c r="E198" s="5">
        <f t="shared" si="31"/>
        <v>352.85166000000004</v>
      </c>
      <c r="F198" s="5">
        <f t="shared" si="32"/>
        <v>359.90869320000007</v>
      </c>
      <c r="G198" s="5">
        <f t="shared" si="33"/>
        <v>367.10686706400008</v>
      </c>
      <c r="H198" s="5">
        <f t="shared" si="34"/>
        <v>374.44900440528011</v>
      </c>
      <c r="I198" s="5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>
        <v>1</v>
      </c>
      <c r="U198" s="30"/>
      <c r="V198" s="30"/>
      <c r="W198" s="30"/>
      <c r="X198" s="30"/>
      <c r="Y198" s="30"/>
      <c r="Z198" s="30"/>
      <c r="AA198" s="30"/>
      <c r="AB198" s="22">
        <f t="shared" si="35"/>
        <v>332.5</v>
      </c>
      <c r="AC198" s="22">
        <v>250</v>
      </c>
    </row>
    <row r="199" spans="1:29">
      <c r="A199" s="22" t="s">
        <v>78</v>
      </c>
      <c r="B199" s="22">
        <v>379.05</v>
      </c>
      <c r="C199" s="5">
        <f t="shared" si="36"/>
        <v>386.63100000000003</v>
      </c>
      <c r="D199" s="5">
        <f t="shared" si="30"/>
        <v>394.36362000000003</v>
      </c>
      <c r="E199" s="5">
        <f t="shared" si="31"/>
        <v>402.25089240000005</v>
      </c>
      <c r="F199" s="5">
        <f t="shared" si="32"/>
        <v>410.29591024800004</v>
      </c>
      <c r="G199" s="5">
        <f t="shared" si="33"/>
        <v>418.50182845296007</v>
      </c>
      <c r="H199" s="5">
        <f t="shared" si="34"/>
        <v>426.87186502201928</v>
      </c>
      <c r="I199" s="5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>
        <v>1</v>
      </c>
      <c r="V199" s="30"/>
      <c r="W199" s="30"/>
      <c r="X199" s="30"/>
      <c r="Y199" s="30"/>
      <c r="Z199" s="30"/>
      <c r="AA199" s="30"/>
      <c r="AB199" s="22">
        <f t="shared" si="35"/>
        <v>379.05</v>
      </c>
      <c r="AC199" s="22">
        <v>285</v>
      </c>
    </row>
    <row r="200" spans="1:29">
      <c r="A200" s="22" t="s">
        <v>118</v>
      </c>
      <c r="B200" s="22">
        <v>332.5</v>
      </c>
      <c r="C200" s="5">
        <f t="shared" si="36"/>
        <v>339.15000000000003</v>
      </c>
      <c r="D200" s="5">
        <f t="shared" si="30"/>
        <v>345.93300000000005</v>
      </c>
      <c r="E200" s="5">
        <f t="shared" si="31"/>
        <v>352.85166000000004</v>
      </c>
      <c r="F200" s="5">
        <f t="shared" si="32"/>
        <v>359.90869320000007</v>
      </c>
      <c r="G200" s="5">
        <f t="shared" si="33"/>
        <v>367.10686706400008</v>
      </c>
      <c r="H200" s="5">
        <f t="shared" si="34"/>
        <v>374.44900440528011</v>
      </c>
      <c r="I200" s="5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>
        <v>1</v>
      </c>
      <c r="W200" s="30"/>
      <c r="X200" s="30"/>
      <c r="Y200" s="30"/>
      <c r="Z200" s="30"/>
      <c r="AA200" s="30"/>
      <c r="AB200" s="22">
        <f t="shared" si="35"/>
        <v>332.5</v>
      </c>
      <c r="AC200" s="22">
        <v>250</v>
      </c>
    </row>
    <row r="201" spans="1:29">
      <c r="A201" s="22" t="s">
        <v>119</v>
      </c>
      <c r="B201" s="22">
        <v>379.05</v>
      </c>
      <c r="C201" s="5">
        <f t="shared" si="36"/>
        <v>386.63100000000003</v>
      </c>
      <c r="D201" s="5">
        <f t="shared" si="30"/>
        <v>394.36362000000003</v>
      </c>
      <c r="E201" s="5">
        <f t="shared" si="31"/>
        <v>402.25089240000005</v>
      </c>
      <c r="F201" s="5">
        <f t="shared" si="32"/>
        <v>410.29591024800004</v>
      </c>
      <c r="G201" s="5">
        <f t="shared" si="33"/>
        <v>418.50182845296007</v>
      </c>
      <c r="H201" s="5">
        <f t="shared" si="34"/>
        <v>426.87186502201928</v>
      </c>
      <c r="I201" s="5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>
        <v>1</v>
      </c>
      <c r="X201" s="30"/>
      <c r="Y201" s="30"/>
      <c r="Z201" s="30"/>
      <c r="AA201" s="30"/>
      <c r="AB201" s="22">
        <f t="shared" si="35"/>
        <v>379.05</v>
      </c>
      <c r="AC201" s="22">
        <v>285</v>
      </c>
    </row>
    <row r="202" spans="1:29">
      <c r="A202" s="22" t="s">
        <v>120</v>
      </c>
      <c r="B202" s="22">
        <v>332.5</v>
      </c>
      <c r="C202" s="5">
        <f t="shared" si="36"/>
        <v>339.15000000000003</v>
      </c>
      <c r="D202" s="5">
        <f t="shared" si="30"/>
        <v>345.93300000000005</v>
      </c>
      <c r="E202" s="5">
        <f t="shared" si="31"/>
        <v>352.85166000000004</v>
      </c>
      <c r="F202" s="5">
        <f t="shared" si="32"/>
        <v>359.90869320000007</v>
      </c>
      <c r="G202" s="5">
        <f t="shared" si="33"/>
        <v>367.10686706400008</v>
      </c>
      <c r="H202" s="5">
        <f t="shared" si="34"/>
        <v>374.44900440528011</v>
      </c>
      <c r="I202" s="5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>
        <v>1</v>
      </c>
      <c r="Y202" s="30"/>
      <c r="Z202" s="30"/>
      <c r="AA202" s="30"/>
      <c r="AB202" s="22">
        <f t="shared" si="35"/>
        <v>332.5</v>
      </c>
      <c r="AC202" s="22">
        <v>250</v>
      </c>
    </row>
    <row r="203" spans="1:29">
      <c r="A203" s="22" t="s">
        <v>121</v>
      </c>
      <c r="B203" s="22">
        <v>379.05</v>
      </c>
      <c r="C203" s="5">
        <f t="shared" si="36"/>
        <v>386.63100000000003</v>
      </c>
      <c r="D203" s="5">
        <f t="shared" si="30"/>
        <v>394.36362000000003</v>
      </c>
      <c r="E203" s="5">
        <f t="shared" si="31"/>
        <v>402.25089240000005</v>
      </c>
      <c r="F203" s="5">
        <f t="shared" si="32"/>
        <v>410.29591024800004</v>
      </c>
      <c r="G203" s="5">
        <f t="shared" si="33"/>
        <v>418.50182845296007</v>
      </c>
      <c r="H203" s="5">
        <f t="shared" si="34"/>
        <v>426.87186502201928</v>
      </c>
      <c r="I203" s="5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>
        <v>1</v>
      </c>
      <c r="Z203" s="30"/>
      <c r="AA203" s="30"/>
      <c r="AB203" s="22">
        <f t="shared" si="35"/>
        <v>379.05</v>
      </c>
      <c r="AC203" s="22">
        <v>285</v>
      </c>
    </row>
    <row r="204" spans="1:29">
      <c r="A204" s="22" t="s">
        <v>122</v>
      </c>
      <c r="B204" s="22">
        <v>332.5</v>
      </c>
      <c r="C204" s="5">
        <f t="shared" si="36"/>
        <v>339.15000000000003</v>
      </c>
      <c r="D204" s="5">
        <f t="shared" si="30"/>
        <v>345.93300000000005</v>
      </c>
      <c r="E204" s="5">
        <f t="shared" si="31"/>
        <v>352.85166000000004</v>
      </c>
      <c r="F204" s="5">
        <f t="shared" si="32"/>
        <v>359.90869320000007</v>
      </c>
      <c r="G204" s="5">
        <f t="shared" si="33"/>
        <v>367.10686706400008</v>
      </c>
      <c r="H204" s="5">
        <f t="shared" si="34"/>
        <v>374.44900440528011</v>
      </c>
      <c r="I204" s="5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>
        <v>1</v>
      </c>
      <c r="AA204" s="30"/>
      <c r="AB204" s="22">
        <f t="shared" si="35"/>
        <v>332.5</v>
      </c>
      <c r="AC204" s="22">
        <v>250</v>
      </c>
    </row>
    <row r="205" spans="1:29">
      <c r="A205" s="22" t="s">
        <v>123</v>
      </c>
      <c r="B205" s="22">
        <v>379.05</v>
      </c>
      <c r="C205" s="5">
        <f t="shared" si="36"/>
        <v>386.63100000000003</v>
      </c>
      <c r="D205" s="5">
        <f t="shared" si="30"/>
        <v>394.36362000000003</v>
      </c>
      <c r="E205" s="5">
        <f t="shared" si="31"/>
        <v>402.25089240000005</v>
      </c>
      <c r="F205" s="5">
        <f t="shared" si="32"/>
        <v>410.29591024800004</v>
      </c>
      <c r="G205" s="5">
        <f t="shared" si="33"/>
        <v>418.50182845296007</v>
      </c>
      <c r="H205" s="5">
        <f t="shared" si="34"/>
        <v>426.87186502201928</v>
      </c>
      <c r="I205" s="5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>
        <v>1</v>
      </c>
      <c r="AB205" s="22">
        <f t="shared" si="35"/>
        <v>379.05</v>
      </c>
      <c r="AC205" s="22">
        <v>285</v>
      </c>
    </row>
    <row r="206" spans="1:29">
      <c r="A206" s="22" t="s">
        <v>18</v>
      </c>
      <c r="B206" s="22">
        <v>50</v>
      </c>
      <c r="C206" s="5">
        <f t="shared" si="36"/>
        <v>51</v>
      </c>
      <c r="D206" s="5">
        <f t="shared" si="30"/>
        <v>52.02</v>
      </c>
      <c r="E206" s="5">
        <f t="shared" si="31"/>
        <v>53.060400000000001</v>
      </c>
      <c r="F206" s="5">
        <f t="shared" si="32"/>
        <v>54.121608000000002</v>
      </c>
      <c r="G206" s="5">
        <f t="shared" si="33"/>
        <v>55.204040160000005</v>
      </c>
      <c r="H206" s="5">
        <f t="shared" si="34"/>
        <v>56.308120963200004</v>
      </c>
      <c r="I206" s="5"/>
      <c r="J206" s="30"/>
      <c r="K206" s="30">
        <v>1</v>
      </c>
      <c r="L206" s="30"/>
      <c r="M206" s="30">
        <v>1</v>
      </c>
      <c r="N206" s="30"/>
      <c r="O206" s="30">
        <v>1</v>
      </c>
      <c r="P206" s="30">
        <v>0</v>
      </c>
      <c r="Q206" s="30">
        <v>1</v>
      </c>
      <c r="R206" s="30">
        <v>0</v>
      </c>
      <c r="S206" s="30">
        <v>1</v>
      </c>
      <c r="T206" s="30">
        <v>0</v>
      </c>
      <c r="U206" s="30">
        <v>1</v>
      </c>
      <c r="V206" s="30">
        <v>0</v>
      </c>
      <c r="W206" s="30">
        <v>1</v>
      </c>
      <c r="X206" s="30"/>
      <c r="Y206" s="30">
        <v>1</v>
      </c>
      <c r="Z206" s="30"/>
      <c r="AA206" s="30">
        <v>1</v>
      </c>
      <c r="AB206" s="22">
        <f t="shared" si="35"/>
        <v>450</v>
      </c>
      <c r="AC206" s="22">
        <v>50</v>
      </c>
    </row>
    <row r="207" spans="1:29">
      <c r="A207" s="22" t="s">
        <v>19</v>
      </c>
      <c r="B207" s="22">
        <v>4.5</v>
      </c>
      <c r="C207" s="5">
        <f t="shared" si="36"/>
        <v>4.59</v>
      </c>
      <c r="D207" s="5">
        <f t="shared" si="30"/>
        <v>4.6818</v>
      </c>
      <c r="E207" s="5">
        <f t="shared" si="31"/>
        <v>4.775436</v>
      </c>
      <c r="F207" s="5">
        <f t="shared" si="32"/>
        <v>4.8709447199999998</v>
      </c>
      <c r="G207" s="5">
        <f t="shared" si="33"/>
        <v>4.9683636144000003</v>
      </c>
      <c r="H207" s="5">
        <f t="shared" si="34"/>
        <v>5.0677308866880004</v>
      </c>
      <c r="I207" s="5"/>
      <c r="J207" s="30">
        <v>1</v>
      </c>
      <c r="K207" s="30">
        <v>1</v>
      </c>
      <c r="L207" s="30">
        <v>1</v>
      </c>
      <c r="M207" s="30">
        <v>1</v>
      </c>
      <c r="N207" s="30">
        <v>1</v>
      </c>
      <c r="O207" s="30">
        <v>1</v>
      </c>
      <c r="P207" s="30">
        <v>1</v>
      </c>
      <c r="Q207" s="30">
        <v>1</v>
      </c>
      <c r="R207" s="30">
        <v>1</v>
      </c>
      <c r="S207" s="30">
        <v>1</v>
      </c>
      <c r="T207" s="30">
        <v>1</v>
      </c>
      <c r="U207" s="30">
        <v>1</v>
      </c>
      <c r="V207" s="30">
        <v>1</v>
      </c>
      <c r="W207" s="30">
        <v>1</v>
      </c>
      <c r="X207" s="30">
        <v>1</v>
      </c>
      <c r="Y207" s="30">
        <v>1</v>
      </c>
      <c r="Z207" s="30">
        <v>1</v>
      </c>
      <c r="AA207" s="30">
        <v>1</v>
      </c>
      <c r="AB207" s="22">
        <f t="shared" si="35"/>
        <v>81</v>
      </c>
      <c r="AC207" s="22">
        <v>4.5</v>
      </c>
    </row>
    <row r="208" spans="1:29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1">
        <f>SUM(AB184:AB207)</f>
        <v>15217.949999999993</v>
      </c>
      <c r="V208" s="22"/>
      <c r="W208" s="22">
        <f>U208/6</f>
        <v>2536.3249999999989</v>
      </c>
      <c r="X208" s="22"/>
      <c r="Y208" s="22"/>
      <c r="Z208" s="22"/>
      <c r="AA208" s="22"/>
      <c r="AB208" s="5"/>
      <c r="AC208" s="5"/>
    </row>
    <row r="210" spans="3:27">
      <c r="C210" s="5"/>
    </row>
    <row r="211" spans="3:27">
      <c r="J211">
        <f t="shared" ref="J211:J234" si="37">J184*C184</f>
        <v>113.93400000000001</v>
      </c>
      <c r="K211" s="22">
        <f t="shared" ref="K211:K234" si="38">K184*C184</f>
        <v>113.93400000000001</v>
      </c>
      <c r="L211" s="22">
        <f t="shared" ref="L211:L234" si="39">L184*C184</f>
        <v>113.93400000000001</v>
      </c>
      <c r="M211" s="22">
        <f t="shared" ref="M211:M234" si="40">M184*D184</f>
        <v>116.21268000000002</v>
      </c>
      <c r="N211" s="22">
        <f t="shared" ref="N211:N234" si="41">N184*D184</f>
        <v>116.21268000000002</v>
      </c>
      <c r="O211" s="22">
        <f t="shared" ref="O211:O234" si="42">O184*D184</f>
        <v>116.21268000000002</v>
      </c>
      <c r="P211" s="22">
        <f t="shared" ref="P211:P234" si="43">P184*E184</f>
        <v>118.53693360000003</v>
      </c>
      <c r="Q211" s="22">
        <f t="shared" ref="Q211:Q234" si="44">Q184*E184</f>
        <v>118.53693360000003</v>
      </c>
      <c r="R211" s="22">
        <f t="shared" ref="R211:R234" si="45">R184*E184</f>
        <v>118.53693360000003</v>
      </c>
      <c r="S211" s="22">
        <f t="shared" ref="S211:S234" si="46">S184*F184</f>
        <v>120.90767227200003</v>
      </c>
      <c r="T211" s="22">
        <f t="shared" ref="T211:T234" si="47">T184*F184</f>
        <v>120.90767227200003</v>
      </c>
      <c r="U211" s="22">
        <f t="shared" ref="U211:U234" si="48">U184*F184</f>
        <v>120.90767227200003</v>
      </c>
      <c r="V211" s="22">
        <f t="shared" ref="V211:V226" si="49">V184*G184</f>
        <v>123.32582571744003</v>
      </c>
      <c r="W211" s="22">
        <f>W184*G184</f>
        <v>123.32582571744003</v>
      </c>
      <c r="X211" s="22">
        <f>X184*G184</f>
        <v>123.32582571744003</v>
      </c>
      <c r="Y211" s="22">
        <f t="shared" ref="Y211:Y226" si="50">Y184*H184</f>
        <v>125.79234223178882</v>
      </c>
      <c r="Z211" s="22">
        <f>Z184*H184</f>
        <v>125.79234223178882</v>
      </c>
      <c r="AA211" s="22">
        <f>AA184*H184</f>
        <v>125.79234223178882</v>
      </c>
    </row>
    <row r="212" spans="3:27">
      <c r="J212" s="22">
        <f t="shared" si="37"/>
        <v>0</v>
      </c>
      <c r="K212" s="22">
        <f t="shared" si="38"/>
        <v>447.37200000000001</v>
      </c>
      <c r="L212" s="22">
        <f t="shared" si="39"/>
        <v>0</v>
      </c>
      <c r="M212" s="22">
        <f t="shared" si="40"/>
        <v>456.31944000000004</v>
      </c>
      <c r="N212" s="22">
        <f t="shared" si="41"/>
        <v>0</v>
      </c>
      <c r="O212" s="22">
        <f t="shared" si="42"/>
        <v>456.31944000000004</v>
      </c>
      <c r="P212" s="22">
        <f t="shared" si="43"/>
        <v>0</v>
      </c>
      <c r="Q212" s="22">
        <f t="shared" si="44"/>
        <v>465.44582880000007</v>
      </c>
      <c r="R212" s="22">
        <f t="shared" si="45"/>
        <v>0</v>
      </c>
      <c r="S212" s="22">
        <f t="shared" si="46"/>
        <v>474.75474537600007</v>
      </c>
      <c r="T212" s="22">
        <f t="shared" si="47"/>
        <v>0</v>
      </c>
      <c r="U212" s="22">
        <f t="shared" si="48"/>
        <v>474.75474537600007</v>
      </c>
      <c r="V212" s="22">
        <f t="shared" si="49"/>
        <v>0</v>
      </c>
      <c r="W212" s="22">
        <f t="shared" ref="W212:W234" si="51">W185*G185</f>
        <v>484.24984028352009</v>
      </c>
      <c r="X212" s="22">
        <f t="shared" ref="X212:Y234" si="52">X185*G185</f>
        <v>0</v>
      </c>
      <c r="Y212" s="22">
        <f t="shared" si="50"/>
        <v>493.93483708919052</v>
      </c>
      <c r="Z212" s="22">
        <f t="shared" ref="Z212:Z234" si="53">Z185*H185</f>
        <v>0</v>
      </c>
      <c r="AA212" s="22">
        <f t="shared" ref="AA212:AA234" si="54">AA185*H185</f>
        <v>493.93483708919052</v>
      </c>
    </row>
    <row r="213" spans="3:27">
      <c r="J213" s="22">
        <f t="shared" si="37"/>
        <v>0</v>
      </c>
      <c r="K213" s="22">
        <f t="shared" si="38"/>
        <v>0</v>
      </c>
      <c r="L213" s="22">
        <f t="shared" si="39"/>
        <v>0</v>
      </c>
      <c r="M213" s="22">
        <f t="shared" si="40"/>
        <v>262.49292000000003</v>
      </c>
      <c r="N213" s="22">
        <f t="shared" si="41"/>
        <v>0</v>
      </c>
      <c r="O213" s="22">
        <f t="shared" si="42"/>
        <v>0</v>
      </c>
      <c r="P213" s="22">
        <f t="shared" si="43"/>
        <v>0</v>
      </c>
      <c r="Q213" s="22">
        <f t="shared" si="44"/>
        <v>267.74277840000002</v>
      </c>
      <c r="R213" s="22">
        <f t="shared" si="45"/>
        <v>0</v>
      </c>
      <c r="S213" s="22">
        <f t="shared" si="46"/>
        <v>0</v>
      </c>
      <c r="T213" s="22">
        <f t="shared" si="47"/>
        <v>0</v>
      </c>
      <c r="U213" s="22">
        <f t="shared" si="48"/>
        <v>273.09763396800003</v>
      </c>
      <c r="V213" s="22">
        <f t="shared" si="49"/>
        <v>0</v>
      </c>
      <c r="W213" s="22">
        <f t="shared" si="51"/>
        <v>0</v>
      </c>
      <c r="X213" s="22">
        <f t="shared" si="52"/>
        <v>0</v>
      </c>
      <c r="Y213" s="22">
        <f t="shared" si="50"/>
        <v>284.13077838030728</v>
      </c>
      <c r="Z213" s="22">
        <f t="shared" si="53"/>
        <v>0</v>
      </c>
      <c r="AA213" s="22">
        <f t="shared" si="54"/>
        <v>0</v>
      </c>
    </row>
    <row r="214" spans="3:27">
      <c r="J214" s="22">
        <f t="shared" si="37"/>
        <v>74.561999999999998</v>
      </c>
      <c r="K214" s="22">
        <f t="shared" si="38"/>
        <v>74.561999999999998</v>
      </c>
      <c r="L214" s="22">
        <f t="shared" si="39"/>
        <v>0</v>
      </c>
      <c r="M214" s="22">
        <f t="shared" si="40"/>
        <v>152.10648</v>
      </c>
      <c r="N214" s="22">
        <f t="shared" si="41"/>
        <v>0</v>
      </c>
      <c r="O214" s="22">
        <f t="shared" si="42"/>
        <v>152.10648</v>
      </c>
      <c r="P214" s="22">
        <f t="shared" si="43"/>
        <v>0</v>
      </c>
      <c r="Q214" s="22">
        <f t="shared" si="44"/>
        <v>155.14860960000001</v>
      </c>
      <c r="R214" s="22">
        <f t="shared" si="45"/>
        <v>0</v>
      </c>
      <c r="S214" s="22">
        <f t="shared" si="46"/>
        <v>158.25158179200002</v>
      </c>
      <c r="T214" s="22">
        <f t="shared" si="47"/>
        <v>0</v>
      </c>
      <c r="U214" s="22">
        <f t="shared" si="48"/>
        <v>158.25158179200002</v>
      </c>
      <c r="V214" s="22">
        <f t="shared" si="49"/>
        <v>0</v>
      </c>
      <c r="W214" s="22">
        <f t="shared" si="51"/>
        <v>161.41661342784002</v>
      </c>
      <c r="X214" s="22">
        <f t="shared" si="52"/>
        <v>0</v>
      </c>
      <c r="Y214" s="22">
        <f t="shared" si="50"/>
        <v>164.64494569639683</v>
      </c>
      <c r="Z214" s="22">
        <f t="shared" si="53"/>
        <v>0</v>
      </c>
      <c r="AA214" s="22">
        <f t="shared" si="54"/>
        <v>164.64494569639683</v>
      </c>
    </row>
    <row r="215" spans="3:27">
      <c r="J215" s="22">
        <f t="shared" si="37"/>
        <v>339.15000000000003</v>
      </c>
      <c r="K215" s="22">
        <f t="shared" si="38"/>
        <v>0</v>
      </c>
      <c r="L215" s="22">
        <f t="shared" si="39"/>
        <v>0</v>
      </c>
      <c r="M215" s="22">
        <f t="shared" si="40"/>
        <v>0</v>
      </c>
      <c r="N215" s="22">
        <f t="shared" si="41"/>
        <v>0</v>
      </c>
      <c r="O215" s="22">
        <f t="shared" si="42"/>
        <v>0</v>
      </c>
      <c r="P215" s="22">
        <f t="shared" si="43"/>
        <v>0</v>
      </c>
      <c r="Q215" s="22">
        <f t="shared" si="44"/>
        <v>0</v>
      </c>
      <c r="R215" s="22">
        <f t="shared" si="45"/>
        <v>0</v>
      </c>
      <c r="S215" s="22">
        <f t="shared" si="46"/>
        <v>0</v>
      </c>
      <c r="T215" s="22">
        <f t="shared" si="47"/>
        <v>0</v>
      </c>
      <c r="U215" s="22">
        <f t="shared" si="48"/>
        <v>0</v>
      </c>
      <c r="V215" s="22">
        <f t="shared" si="49"/>
        <v>0</v>
      </c>
      <c r="W215" s="22">
        <f t="shared" si="51"/>
        <v>0</v>
      </c>
      <c r="X215" s="22">
        <f t="shared" si="52"/>
        <v>0</v>
      </c>
      <c r="Y215" s="22">
        <f t="shared" si="50"/>
        <v>0</v>
      </c>
      <c r="Z215" s="22">
        <f t="shared" si="53"/>
        <v>0</v>
      </c>
      <c r="AA215" s="22">
        <f t="shared" si="54"/>
        <v>0</v>
      </c>
    </row>
    <row r="216" spans="3:27">
      <c r="J216" s="22">
        <f t="shared" si="37"/>
        <v>0</v>
      </c>
      <c r="K216" s="22">
        <f t="shared" si="38"/>
        <v>386.63100000000003</v>
      </c>
      <c r="L216" s="22">
        <f t="shared" si="39"/>
        <v>0</v>
      </c>
      <c r="M216" s="22">
        <f t="shared" si="40"/>
        <v>0</v>
      </c>
      <c r="N216" s="22">
        <f t="shared" si="41"/>
        <v>0</v>
      </c>
      <c r="O216" s="22">
        <f t="shared" si="42"/>
        <v>0</v>
      </c>
      <c r="P216" s="22">
        <f t="shared" si="43"/>
        <v>0</v>
      </c>
      <c r="Q216" s="22">
        <f t="shared" si="44"/>
        <v>0</v>
      </c>
      <c r="R216" s="22">
        <f t="shared" si="45"/>
        <v>0</v>
      </c>
      <c r="S216" s="22">
        <f t="shared" si="46"/>
        <v>0</v>
      </c>
      <c r="T216" s="22">
        <f t="shared" si="47"/>
        <v>0</v>
      </c>
      <c r="U216" s="22">
        <f t="shared" si="48"/>
        <v>0</v>
      </c>
      <c r="V216" s="22">
        <f t="shared" si="49"/>
        <v>0</v>
      </c>
      <c r="W216" s="22">
        <f t="shared" si="51"/>
        <v>0</v>
      </c>
      <c r="X216" s="22">
        <f t="shared" si="52"/>
        <v>0</v>
      </c>
      <c r="Y216" s="22">
        <f t="shared" si="50"/>
        <v>0</v>
      </c>
      <c r="Z216" s="22">
        <f t="shared" si="53"/>
        <v>0</v>
      </c>
      <c r="AA216" s="22">
        <f t="shared" si="54"/>
        <v>0</v>
      </c>
    </row>
    <row r="217" spans="3:27">
      <c r="J217" s="22">
        <f t="shared" si="37"/>
        <v>0</v>
      </c>
      <c r="K217" s="22">
        <f t="shared" si="38"/>
        <v>0</v>
      </c>
      <c r="L217" s="22">
        <f t="shared" si="39"/>
        <v>339.15000000000003</v>
      </c>
      <c r="M217" s="22">
        <f t="shared" si="40"/>
        <v>0</v>
      </c>
      <c r="N217" s="22">
        <f t="shared" si="41"/>
        <v>0</v>
      </c>
      <c r="O217" s="22">
        <f t="shared" si="42"/>
        <v>0</v>
      </c>
      <c r="P217" s="22">
        <f t="shared" si="43"/>
        <v>0</v>
      </c>
      <c r="Q217" s="22">
        <f t="shared" si="44"/>
        <v>0</v>
      </c>
      <c r="R217" s="22">
        <f t="shared" si="45"/>
        <v>0</v>
      </c>
      <c r="S217" s="22">
        <f t="shared" si="46"/>
        <v>0</v>
      </c>
      <c r="T217" s="22">
        <f t="shared" si="47"/>
        <v>0</v>
      </c>
      <c r="U217" s="22">
        <f t="shared" si="48"/>
        <v>0</v>
      </c>
      <c r="V217" s="22">
        <f t="shared" si="49"/>
        <v>0</v>
      </c>
      <c r="W217" s="22">
        <f t="shared" si="51"/>
        <v>0</v>
      </c>
      <c r="X217" s="22">
        <f t="shared" si="52"/>
        <v>0</v>
      </c>
      <c r="Y217" s="22">
        <f t="shared" si="50"/>
        <v>0</v>
      </c>
      <c r="Z217" s="22">
        <f t="shared" si="53"/>
        <v>0</v>
      </c>
      <c r="AA217" s="22">
        <f t="shared" si="54"/>
        <v>0</v>
      </c>
    </row>
    <row r="218" spans="3:27">
      <c r="J218" s="22">
        <f t="shared" si="37"/>
        <v>0</v>
      </c>
      <c r="K218" s="22">
        <f t="shared" si="38"/>
        <v>0</v>
      </c>
      <c r="L218" s="22">
        <f t="shared" si="39"/>
        <v>0</v>
      </c>
      <c r="M218" s="22">
        <f t="shared" si="40"/>
        <v>394.36362000000003</v>
      </c>
      <c r="N218" s="22">
        <f t="shared" si="41"/>
        <v>0</v>
      </c>
      <c r="O218" s="22">
        <f t="shared" si="42"/>
        <v>0</v>
      </c>
      <c r="P218" s="22">
        <f t="shared" si="43"/>
        <v>0</v>
      </c>
      <c r="Q218" s="22">
        <f t="shared" si="44"/>
        <v>0</v>
      </c>
      <c r="R218" s="22">
        <f t="shared" si="45"/>
        <v>0</v>
      </c>
      <c r="S218" s="22">
        <f t="shared" si="46"/>
        <v>0</v>
      </c>
      <c r="T218" s="22">
        <f t="shared" si="47"/>
        <v>0</v>
      </c>
      <c r="U218" s="22">
        <f t="shared" si="48"/>
        <v>0</v>
      </c>
      <c r="V218" s="22">
        <f t="shared" si="49"/>
        <v>0</v>
      </c>
      <c r="W218" s="22">
        <f t="shared" si="51"/>
        <v>0</v>
      </c>
      <c r="X218" s="22">
        <f t="shared" si="52"/>
        <v>0</v>
      </c>
      <c r="Y218" s="22">
        <f t="shared" si="50"/>
        <v>0</v>
      </c>
      <c r="Z218" s="22">
        <f t="shared" si="53"/>
        <v>0</v>
      </c>
      <c r="AA218" s="22">
        <f t="shared" si="54"/>
        <v>0</v>
      </c>
    </row>
    <row r="219" spans="3:27">
      <c r="J219" s="22">
        <f t="shared" si="37"/>
        <v>0</v>
      </c>
      <c r="K219" s="22">
        <f t="shared" si="38"/>
        <v>0</v>
      </c>
      <c r="L219" s="22">
        <f t="shared" si="39"/>
        <v>0</v>
      </c>
      <c r="M219" s="22">
        <f t="shared" si="40"/>
        <v>0</v>
      </c>
      <c r="N219" s="22">
        <f t="shared" si="41"/>
        <v>345.93300000000005</v>
      </c>
      <c r="O219" s="22">
        <f t="shared" si="42"/>
        <v>0</v>
      </c>
      <c r="P219" s="22">
        <f t="shared" si="43"/>
        <v>0</v>
      </c>
      <c r="Q219" s="22">
        <f t="shared" si="44"/>
        <v>0</v>
      </c>
      <c r="R219" s="22">
        <f t="shared" si="45"/>
        <v>0</v>
      </c>
      <c r="S219" s="22">
        <f t="shared" si="46"/>
        <v>0</v>
      </c>
      <c r="T219" s="22">
        <f t="shared" si="47"/>
        <v>0</v>
      </c>
      <c r="U219" s="22">
        <f t="shared" si="48"/>
        <v>0</v>
      </c>
      <c r="V219" s="22">
        <f t="shared" si="49"/>
        <v>0</v>
      </c>
      <c r="W219" s="22">
        <f t="shared" si="51"/>
        <v>0</v>
      </c>
      <c r="X219" s="22">
        <f t="shared" si="52"/>
        <v>0</v>
      </c>
      <c r="Y219" s="22">
        <f t="shared" si="50"/>
        <v>0</v>
      </c>
      <c r="Z219" s="22">
        <f t="shared" si="53"/>
        <v>0</v>
      </c>
      <c r="AA219" s="22">
        <f t="shared" si="54"/>
        <v>0</v>
      </c>
    </row>
    <row r="220" spans="3:27">
      <c r="J220" s="22">
        <f t="shared" si="37"/>
        <v>0</v>
      </c>
      <c r="K220" s="22">
        <f t="shared" si="38"/>
        <v>0</v>
      </c>
      <c r="L220" s="22">
        <f t="shared" si="39"/>
        <v>0</v>
      </c>
      <c r="M220" s="22">
        <f t="shared" si="40"/>
        <v>0</v>
      </c>
      <c r="N220" s="22">
        <f t="shared" si="41"/>
        <v>0</v>
      </c>
      <c r="O220" s="22">
        <f t="shared" si="42"/>
        <v>394.36362000000003</v>
      </c>
      <c r="P220" s="22">
        <f t="shared" si="43"/>
        <v>0</v>
      </c>
      <c r="Q220" s="22">
        <f t="shared" si="44"/>
        <v>0</v>
      </c>
      <c r="R220" s="22">
        <f t="shared" si="45"/>
        <v>0</v>
      </c>
      <c r="S220" s="22">
        <f t="shared" si="46"/>
        <v>0</v>
      </c>
      <c r="T220" s="22">
        <f t="shared" si="47"/>
        <v>0</v>
      </c>
      <c r="U220" s="22">
        <f t="shared" si="48"/>
        <v>0</v>
      </c>
      <c r="V220" s="22">
        <f t="shared" si="49"/>
        <v>0</v>
      </c>
      <c r="W220" s="22">
        <f t="shared" si="51"/>
        <v>0</v>
      </c>
      <c r="X220" s="22">
        <f t="shared" si="52"/>
        <v>0</v>
      </c>
      <c r="Y220" s="22">
        <f t="shared" si="50"/>
        <v>0</v>
      </c>
      <c r="Z220" s="22">
        <f t="shared" si="53"/>
        <v>0</v>
      </c>
      <c r="AA220" s="22">
        <f t="shared" si="54"/>
        <v>0</v>
      </c>
    </row>
    <row r="221" spans="3:27">
      <c r="J221" s="22">
        <f t="shared" si="37"/>
        <v>0</v>
      </c>
      <c r="K221" s="22">
        <f t="shared" si="38"/>
        <v>0</v>
      </c>
      <c r="L221" s="22">
        <f t="shared" si="39"/>
        <v>0</v>
      </c>
      <c r="M221" s="22">
        <f t="shared" si="40"/>
        <v>0</v>
      </c>
      <c r="N221" s="22">
        <f t="shared" si="41"/>
        <v>0</v>
      </c>
      <c r="O221" s="22">
        <f t="shared" si="42"/>
        <v>0</v>
      </c>
      <c r="P221" s="22">
        <f t="shared" si="43"/>
        <v>352.85166000000004</v>
      </c>
      <c r="Q221" s="22">
        <f t="shared" si="44"/>
        <v>0</v>
      </c>
      <c r="R221" s="22">
        <f t="shared" si="45"/>
        <v>0</v>
      </c>
      <c r="S221" s="22">
        <f t="shared" si="46"/>
        <v>0</v>
      </c>
      <c r="T221" s="22">
        <f t="shared" si="47"/>
        <v>0</v>
      </c>
      <c r="U221" s="22">
        <f t="shared" si="48"/>
        <v>0</v>
      </c>
      <c r="V221" s="22">
        <f t="shared" si="49"/>
        <v>0</v>
      </c>
      <c r="W221" s="22">
        <f t="shared" si="51"/>
        <v>0</v>
      </c>
      <c r="X221" s="22">
        <f t="shared" si="52"/>
        <v>0</v>
      </c>
      <c r="Y221" s="22">
        <f t="shared" si="50"/>
        <v>0</v>
      </c>
      <c r="Z221" s="22">
        <f t="shared" si="53"/>
        <v>0</v>
      </c>
      <c r="AA221" s="22">
        <f t="shared" si="54"/>
        <v>0</v>
      </c>
    </row>
    <row r="222" spans="3:27">
      <c r="J222" s="22">
        <f t="shared" si="37"/>
        <v>0</v>
      </c>
      <c r="K222" s="22">
        <f t="shared" si="38"/>
        <v>0</v>
      </c>
      <c r="L222" s="22">
        <f t="shared" si="39"/>
        <v>0</v>
      </c>
      <c r="M222" s="22">
        <f t="shared" si="40"/>
        <v>0</v>
      </c>
      <c r="N222" s="22">
        <f t="shared" si="41"/>
        <v>0</v>
      </c>
      <c r="O222" s="22">
        <f t="shared" si="42"/>
        <v>0</v>
      </c>
      <c r="P222" s="22">
        <f t="shared" si="43"/>
        <v>0</v>
      </c>
      <c r="Q222" s="22">
        <f t="shared" si="44"/>
        <v>402.25089240000005</v>
      </c>
      <c r="R222" s="22">
        <f t="shared" si="45"/>
        <v>0</v>
      </c>
      <c r="S222" s="22">
        <f t="shared" si="46"/>
        <v>0</v>
      </c>
      <c r="T222" s="22">
        <f t="shared" si="47"/>
        <v>0</v>
      </c>
      <c r="U222" s="22">
        <f t="shared" si="48"/>
        <v>0</v>
      </c>
      <c r="V222" s="22">
        <f t="shared" si="49"/>
        <v>0</v>
      </c>
      <c r="W222" s="22">
        <f t="shared" si="51"/>
        <v>0</v>
      </c>
      <c r="X222" s="22">
        <f t="shared" si="52"/>
        <v>0</v>
      </c>
      <c r="Y222" s="22">
        <f t="shared" si="50"/>
        <v>0</v>
      </c>
      <c r="Z222" s="22">
        <f t="shared" si="53"/>
        <v>0</v>
      </c>
      <c r="AA222" s="22">
        <f t="shared" si="54"/>
        <v>0</v>
      </c>
    </row>
    <row r="223" spans="3:27">
      <c r="J223" s="22">
        <f t="shared" si="37"/>
        <v>0</v>
      </c>
      <c r="K223" s="22">
        <f t="shared" si="38"/>
        <v>0</v>
      </c>
      <c r="L223" s="22">
        <f t="shared" si="39"/>
        <v>0</v>
      </c>
      <c r="M223" s="22">
        <f t="shared" si="40"/>
        <v>0</v>
      </c>
      <c r="N223" s="22">
        <f t="shared" si="41"/>
        <v>0</v>
      </c>
      <c r="O223" s="22">
        <f t="shared" si="42"/>
        <v>0</v>
      </c>
      <c r="P223" s="22">
        <f t="shared" si="43"/>
        <v>0</v>
      </c>
      <c r="Q223" s="22">
        <f t="shared" si="44"/>
        <v>0</v>
      </c>
      <c r="R223" s="22">
        <f t="shared" si="45"/>
        <v>352.85166000000004</v>
      </c>
      <c r="S223" s="22">
        <f t="shared" si="46"/>
        <v>0</v>
      </c>
      <c r="T223" s="22">
        <f t="shared" si="47"/>
        <v>0</v>
      </c>
      <c r="U223" s="22">
        <f t="shared" si="48"/>
        <v>0</v>
      </c>
      <c r="V223" s="22">
        <f t="shared" si="49"/>
        <v>0</v>
      </c>
      <c r="W223" s="22">
        <f t="shared" si="51"/>
        <v>0</v>
      </c>
      <c r="X223" s="22">
        <f t="shared" si="52"/>
        <v>0</v>
      </c>
      <c r="Y223" s="22">
        <f t="shared" si="50"/>
        <v>0</v>
      </c>
      <c r="Z223" s="22">
        <f t="shared" si="53"/>
        <v>0</v>
      </c>
      <c r="AA223" s="22">
        <f t="shared" si="54"/>
        <v>0</v>
      </c>
    </row>
    <row r="224" spans="3:27">
      <c r="J224" s="22">
        <f t="shared" si="37"/>
        <v>0</v>
      </c>
      <c r="K224" s="22">
        <f t="shared" si="38"/>
        <v>0</v>
      </c>
      <c r="L224" s="22">
        <f t="shared" si="39"/>
        <v>0</v>
      </c>
      <c r="M224" s="22">
        <f t="shared" si="40"/>
        <v>0</v>
      </c>
      <c r="N224" s="22">
        <f t="shared" si="41"/>
        <v>0</v>
      </c>
      <c r="O224" s="22">
        <f t="shared" si="42"/>
        <v>0</v>
      </c>
      <c r="P224" s="22">
        <f t="shared" si="43"/>
        <v>0</v>
      </c>
      <c r="Q224" s="22">
        <f t="shared" si="44"/>
        <v>0</v>
      </c>
      <c r="R224" s="22">
        <f t="shared" si="45"/>
        <v>0</v>
      </c>
      <c r="S224" s="22">
        <f t="shared" si="46"/>
        <v>410.29591024800004</v>
      </c>
      <c r="T224" s="22">
        <f t="shared" si="47"/>
        <v>0</v>
      </c>
      <c r="U224" s="22">
        <f t="shared" si="48"/>
        <v>0</v>
      </c>
      <c r="V224" s="22">
        <f t="shared" si="49"/>
        <v>0</v>
      </c>
      <c r="W224" s="22">
        <f t="shared" si="51"/>
        <v>0</v>
      </c>
      <c r="X224" s="22">
        <f t="shared" si="52"/>
        <v>0</v>
      </c>
      <c r="Y224" s="22">
        <f t="shared" si="50"/>
        <v>0</v>
      </c>
      <c r="Z224" s="22">
        <f t="shared" si="53"/>
        <v>0</v>
      </c>
      <c r="AA224" s="22">
        <f t="shared" si="54"/>
        <v>0</v>
      </c>
    </row>
    <row r="225" spans="10:27">
      <c r="J225" s="22">
        <f t="shared" si="37"/>
        <v>0</v>
      </c>
      <c r="K225" s="22">
        <f t="shared" si="38"/>
        <v>0</v>
      </c>
      <c r="L225" s="22">
        <f t="shared" si="39"/>
        <v>0</v>
      </c>
      <c r="M225" s="22">
        <f t="shared" si="40"/>
        <v>0</v>
      </c>
      <c r="N225" s="22">
        <f t="shared" si="41"/>
        <v>0</v>
      </c>
      <c r="O225" s="22">
        <f t="shared" si="42"/>
        <v>0</v>
      </c>
      <c r="P225" s="22">
        <f t="shared" si="43"/>
        <v>0</v>
      </c>
      <c r="Q225" s="22">
        <f t="shared" si="44"/>
        <v>0</v>
      </c>
      <c r="R225" s="22">
        <f t="shared" si="45"/>
        <v>0</v>
      </c>
      <c r="S225" s="22">
        <f t="shared" si="46"/>
        <v>0</v>
      </c>
      <c r="T225" s="22">
        <f t="shared" si="47"/>
        <v>359.90869320000007</v>
      </c>
      <c r="U225" s="22">
        <f t="shared" si="48"/>
        <v>0</v>
      </c>
      <c r="V225" s="22">
        <f t="shared" si="49"/>
        <v>0</v>
      </c>
      <c r="W225" s="22">
        <f t="shared" si="51"/>
        <v>0</v>
      </c>
      <c r="X225" s="22">
        <f t="shared" si="52"/>
        <v>0</v>
      </c>
      <c r="Y225" s="22">
        <f t="shared" si="50"/>
        <v>0</v>
      </c>
      <c r="Z225" s="22">
        <f t="shared" si="53"/>
        <v>0</v>
      </c>
      <c r="AA225" s="22">
        <f t="shared" si="54"/>
        <v>0</v>
      </c>
    </row>
    <row r="226" spans="10:27">
      <c r="J226" s="22">
        <f t="shared" si="37"/>
        <v>0</v>
      </c>
      <c r="K226" s="22">
        <f t="shared" si="38"/>
        <v>0</v>
      </c>
      <c r="L226" s="22">
        <f t="shared" si="39"/>
        <v>0</v>
      </c>
      <c r="M226" s="22">
        <f t="shared" si="40"/>
        <v>0</v>
      </c>
      <c r="N226" s="22">
        <f t="shared" si="41"/>
        <v>0</v>
      </c>
      <c r="O226" s="22">
        <f t="shared" si="42"/>
        <v>0</v>
      </c>
      <c r="P226" s="22">
        <f t="shared" si="43"/>
        <v>0</v>
      </c>
      <c r="Q226" s="22">
        <f t="shared" si="44"/>
        <v>0</v>
      </c>
      <c r="R226" s="22">
        <f t="shared" si="45"/>
        <v>0</v>
      </c>
      <c r="S226" s="22">
        <f t="shared" si="46"/>
        <v>0</v>
      </c>
      <c r="T226" s="22">
        <f t="shared" si="47"/>
        <v>0</v>
      </c>
      <c r="U226" s="22">
        <f t="shared" si="48"/>
        <v>410.29591024800004</v>
      </c>
      <c r="V226" s="22">
        <f t="shared" si="49"/>
        <v>0</v>
      </c>
      <c r="W226" s="22">
        <f t="shared" si="51"/>
        <v>0</v>
      </c>
      <c r="X226" s="22">
        <f t="shared" si="52"/>
        <v>0</v>
      </c>
      <c r="Y226" s="22">
        <f t="shared" si="50"/>
        <v>0</v>
      </c>
      <c r="Z226" s="22">
        <f t="shared" si="53"/>
        <v>0</v>
      </c>
      <c r="AA226" s="22">
        <f t="shared" si="54"/>
        <v>0</v>
      </c>
    </row>
    <row r="227" spans="10:27">
      <c r="J227" s="22">
        <f t="shared" si="37"/>
        <v>0</v>
      </c>
      <c r="K227" s="22">
        <f t="shared" si="38"/>
        <v>0</v>
      </c>
      <c r="L227" s="22">
        <f t="shared" si="39"/>
        <v>0</v>
      </c>
      <c r="M227" s="22">
        <f t="shared" si="40"/>
        <v>0</v>
      </c>
      <c r="N227" s="22">
        <f t="shared" si="41"/>
        <v>0</v>
      </c>
      <c r="O227" s="22">
        <f t="shared" si="42"/>
        <v>0</v>
      </c>
      <c r="P227" s="22">
        <f t="shared" si="43"/>
        <v>0</v>
      </c>
      <c r="Q227" s="22">
        <f t="shared" si="44"/>
        <v>0</v>
      </c>
      <c r="R227" s="22">
        <f t="shared" si="45"/>
        <v>0</v>
      </c>
      <c r="S227" s="22">
        <f t="shared" si="46"/>
        <v>0</v>
      </c>
      <c r="T227" s="22">
        <f t="shared" si="47"/>
        <v>0</v>
      </c>
      <c r="U227" s="22">
        <f t="shared" si="48"/>
        <v>0</v>
      </c>
      <c r="V227" s="22">
        <f t="shared" ref="V227:V234" si="55">V200*G200</f>
        <v>367.10686706400008</v>
      </c>
      <c r="W227" s="22">
        <f t="shared" si="51"/>
        <v>0</v>
      </c>
      <c r="X227" s="22">
        <f t="shared" si="52"/>
        <v>0</v>
      </c>
      <c r="Y227" s="22">
        <f t="shared" si="52"/>
        <v>0</v>
      </c>
      <c r="Z227" s="22">
        <f t="shared" si="53"/>
        <v>0</v>
      </c>
      <c r="AA227" s="22">
        <f t="shared" si="54"/>
        <v>0</v>
      </c>
    </row>
    <row r="228" spans="10:27">
      <c r="J228" s="22">
        <f t="shared" si="37"/>
        <v>0</v>
      </c>
      <c r="K228" s="22">
        <f t="shared" si="38"/>
        <v>0</v>
      </c>
      <c r="L228" s="22">
        <f t="shared" si="39"/>
        <v>0</v>
      </c>
      <c r="M228" s="22">
        <f t="shared" si="40"/>
        <v>0</v>
      </c>
      <c r="N228" s="22">
        <f t="shared" si="41"/>
        <v>0</v>
      </c>
      <c r="O228" s="22">
        <f t="shared" si="42"/>
        <v>0</v>
      </c>
      <c r="P228" s="22">
        <f t="shared" si="43"/>
        <v>0</v>
      </c>
      <c r="Q228" s="22">
        <f t="shared" si="44"/>
        <v>0</v>
      </c>
      <c r="R228" s="22">
        <f t="shared" si="45"/>
        <v>0</v>
      </c>
      <c r="S228" s="22">
        <f t="shared" si="46"/>
        <v>0</v>
      </c>
      <c r="T228" s="22">
        <f t="shared" si="47"/>
        <v>0</v>
      </c>
      <c r="U228" s="22">
        <f t="shared" si="48"/>
        <v>0</v>
      </c>
      <c r="V228" s="22">
        <f t="shared" si="55"/>
        <v>0</v>
      </c>
      <c r="W228" s="22">
        <f t="shared" si="51"/>
        <v>418.50182845296007</v>
      </c>
      <c r="X228" s="22">
        <f t="shared" si="52"/>
        <v>0</v>
      </c>
      <c r="Y228" s="22">
        <f t="shared" si="52"/>
        <v>0</v>
      </c>
      <c r="Z228" s="22">
        <f t="shared" si="53"/>
        <v>0</v>
      </c>
      <c r="AA228" s="22">
        <f t="shared" si="54"/>
        <v>0</v>
      </c>
    </row>
    <row r="229" spans="10:27">
      <c r="J229" s="22">
        <f t="shared" si="37"/>
        <v>0</v>
      </c>
      <c r="K229" s="22">
        <f t="shared" si="38"/>
        <v>0</v>
      </c>
      <c r="L229" s="22">
        <f t="shared" si="39"/>
        <v>0</v>
      </c>
      <c r="M229" s="22">
        <f t="shared" si="40"/>
        <v>0</v>
      </c>
      <c r="N229" s="22">
        <f t="shared" si="41"/>
        <v>0</v>
      </c>
      <c r="O229" s="22">
        <f t="shared" si="42"/>
        <v>0</v>
      </c>
      <c r="P229" s="22">
        <f t="shared" si="43"/>
        <v>0</v>
      </c>
      <c r="Q229" s="22">
        <f t="shared" si="44"/>
        <v>0</v>
      </c>
      <c r="R229" s="22">
        <f t="shared" si="45"/>
        <v>0</v>
      </c>
      <c r="S229" s="22">
        <f t="shared" si="46"/>
        <v>0</v>
      </c>
      <c r="T229" s="22">
        <f t="shared" si="47"/>
        <v>0</v>
      </c>
      <c r="U229" s="22">
        <f t="shared" si="48"/>
        <v>0</v>
      </c>
      <c r="V229" s="22">
        <f t="shared" si="55"/>
        <v>0</v>
      </c>
      <c r="W229" s="22">
        <f t="shared" si="51"/>
        <v>0</v>
      </c>
      <c r="X229" s="22">
        <f t="shared" si="52"/>
        <v>367.10686706400008</v>
      </c>
      <c r="Y229" s="22">
        <f t="shared" si="52"/>
        <v>0</v>
      </c>
      <c r="Z229" s="22">
        <f t="shared" si="53"/>
        <v>0</v>
      </c>
      <c r="AA229" s="22">
        <f t="shared" si="54"/>
        <v>0</v>
      </c>
    </row>
    <row r="230" spans="10:27">
      <c r="J230" s="22">
        <f t="shared" si="37"/>
        <v>0</v>
      </c>
      <c r="K230" s="22">
        <f t="shared" si="38"/>
        <v>0</v>
      </c>
      <c r="L230" s="22">
        <f t="shared" si="39"/>
        <v>0</v>
      </c>
      <c r="M230" s="22">
        <f t="shared" si="40"/>
        <v>0</v>
      </c>
      <c r="N230" s="22">
        <f t="shared" si="41"/>
        <v>0</v>
      </c>
      <c r="O230" s="22">
        <f t="shared" si="42"/>
        <v>0</v>
      </c>
      <c r="P230" s="22">
        <f t="shared" si="43"/>
        <v>0</v>
      </c>
      <c r="Q230" s="22">
        <f t="shared" si="44"/>
        <v>0</v>
      </c>
      <c r="R230" s="22">
        <f t="shared" si="45"/>
        <v>0</v>
      </c>
      <c r="S230" s="22">
        <f t="shared" si="46"/>
        <v>0</v>
      </c>
      <c r="T230" s="22">
        <f t="shared" si="47"/>
        <v>0</v>
      </c>
      <c r="U230" s="22">
        <f t="shared" si="48"/>
        <v>0</v>
      </c>
      <c r="V230" s="22">
        <f t="shared" si="55"/>
        <v>0</v>
      </c>
      <c r="W230" s="22">
        <f t="shared" si="51"/>
        <v>0</v>
      </c>
      <c r="X230" s="22">
        <f t="shared" si="52"/>
        <v>0</v>
      </c>
      <c r="Y230" s="22">
        <f t="shared" si="52"/>
        <v>426.87186502201928</v>
      </c>
      <c r="Z230" s="22">
        <f t="shared" si="53"/>
        <v>0</v>
      </c>
      <c r="AA230" s="22">
        <f t="shared" si="54"/>
        <v>0</v>
      </c>
    </row>
    <row r="231" spans="10:27">
      <c r="J231" s="22">
        <f t="shared" si="37"/>
        <v>0</v>
      </c>
      <c r="K231" s="22">
        <f t="shared" si="38"/>
        <v>0</v>
      </c>
      <c r="L231" s="22">
        <f t="shared" si="39"/>
        <v>0</v>
      </c>
      <c r="M231" s="22">
        <f t="shared" si="40"/>
        <v>0</v>
      </c>
      <c r="N231" s="22">
        <f t="shared" si="41"/>
        <v>0</v>
      </c>
      <c r="O231" s="22">
        <f t="shared" si="42"/>
        <v>0</v>
      </c>
      <c r="P231" s="22">
        <f t="shared" si="43"/>
        <v>0</v>
      </c>
      <c r="Q231" s="22">
        <f t="shared" si="44"/>
        <v>0</v>
      </c>
      <c r="R231" s="22">
        <f t="shared" si="45"/>
        <v>0</v>
      </c>
      <c r="S231" s="22">
        <f t="shared" si="46"/>
        <v>0</v>
      </c>
      <c r="T231" s="22">
        <f t="shared" si="47"/>
        <v>0</v>
      </c>
      <c r="U231" s="22">
        <f t="shared" si="48"/>
        <v>0</v>
      </c>
      <c r="V231" s="22">
        <f t="shared" si="55"/>
        <v>0</v>
      </c>
      <c r="W231" s="22">
        <f t="shared" si="51"/>
        <v>0</v>
      </c>
      <c r="X231" s="22">
        <f t="shared" si="52"/>
        <v>0</v>
      </c>
      <c r="Y231" s="22">
        <f t="shared" si="52"/>
        <v>0</v>
      </c>
      <c r="Z231" s="22">
        <f t="shared" si="53"/>
        <v>374.44900440528011</v>
      </c>
      <c r="AA231" s="22">
        <f t="shared" si="54"/>
        <v>0</v>
      </c>
    </row>
    <row r="232" spans="10:27">
      <c r="J232" s="22">
        <f t="shared" si="37"/>
        <v>0</v>
      </c>
      <c r="K232" s="22">
        <f t="shared" si="38"/>
        <v>0</v>
      </c>
      <c r="L232" s="22">
        <f t="shared" si="39"/>
        <v>0</v>
      </c>
      <c r="M232" s="22">
        <f t="shared" si="40"/>
        <v>0</v>
      </c>
      <c r="N232" s="22">
        <f t="shared" si="41"/>
        <v>0</v>
      </c>
      <c r="O232" s="22">
        <f t="shared" si="42"/>
        <v>0</v>
      </c>
      <c r="P232" s="22">
        <f t="shared" si="43"/>
        <v>0</v>
      </c>
      <c r="Q232" s="22">
        <f t="shared" si="44"/>
        <v>0</v>
      </c>
      <c r="R232" s="22">
        <f t="shared" si="45"/>
        <v>0</v>
      </c>
      <c r="S232" s="22">
        <f t="shared" si="46"/>
        <v>0</v>
      </c>
      <c r="T232" s="22">
        <f t="shared" si="47"/>
        <v>0</v>
      </c>
      <c r="U232" s="22">
        <f t="shared" si="48"/>
        <v>0</v>
      </c>
      <c r="V232" s="22">
        <f t="shared" si="55"/>
        <v>0</v>
      </c>
      <c r="W232" s="22">
        <f t="shared" si="51"/>
        <v>0</v>
      </c>
      <c r="X232" s="22">
        <f t="shared" si="52"/>
        <v>0</v>
      </c>
      <c r="Y232" s="22">
        <f t="shared" si="52"/>
        <v>0</v>
      </c>
      <c r="Z232" s="22">
        <f t="shared" si="53"/>
        <v>0</v>
      </c>
      <c r="AA232" s="22">
        <f t="shared" si="54"/>
        <v>426.87186502201928</v>
      </c>
    </row>
    <row r="233" spans="10:27">
      <c r="J233" s="22">
        <f t="shared" si="37"/>
        <v>0</v>
      </c>
      <c r="K233" s="22">
        <f t="shared" si="38"/>
        <v>51</v>
      </c>
      <c r="L233" s="22">
        <f t="shared" si="39"/>
        <v>0</v>
      </c>
      <c r="M233" s="22">
        <f t="shared" si="40"/>
        <v>52.02</v>
      </c>
      <c r="N233" s="22">
        <f t="shared" si="41"/>
        <v>0</v>
      </c>
      <c r="O233" s="22">
        <f t="shared" si="42"/>
        <v>52.02</v>
      </c>
      <c r="P233" s="22">
        <f t="shared" si="43"/>
        <v>0</v>
      </c>
      <c r="Q233" s="22">
        <f t="shared" si="44"/>
        <v>53.060400000000001</v>
      </c>
      <c r="R233" s="22">
        <f t="shared" si="45"/>
        <v>0</v>
      </c>
      <c r="S233" s="22">
        <f t="shared" si="46"/>
        <v>54.121608000000002</v>
      </c>
      <c r="T233" s="22">
        <f t="shared" si="47"/>
        <v>0</v>
      </c>
      <c r="U233" s="22">
        <f t="shared" si="48"/>
        <v>54.121608000000002</v>
      </c>
      <c r="V233" s="22">
        <f t="shared" si="55"/>
        <v>0</v>
      </c>
      <c r="W233" s="22">
        <f t="shared" si="51"/>
        <v>55.204040160000005</v>
      </c>
      <c r="X233" s="22">
        <f t="shared" si="52"/>
        <v>0</v>
      </c>
      <c r="Y233" s="22">
        <f t="shared" si="52"/>
        <v>56.308120963200004</v>
      </c>
      <c r="Z233" s="22">
        <f t="shared" si="53"/>
        <v>0</v>
      </c>
      <c r="AA233" s="22">
        <f t="shared" si="54"/>
        <v>56.308120963200004</v>
      </c>
    </row>
    <row r="234" spans="10:27">
      <c r="J234" s="22">
        <f t="shared" si="37"/>
        <v>4.59</v>
      </c>
      <c r="K234" s="22">
        <f t="shared" si="38"/>
        <v>4.59</v>
      </c>
      <c r="L234" s="22">
        <f t="shared" si="39"/>
        <v>4.59</v>
      </c>
      <c r="M234" s="22">
        <f t="shared" si="40"/>
        <v>4.6818</v>
      </c>
      <c r="N234" s="22">
        <f t="shared" si="41"/>
        <v>4.6818</v>
      </c>
      <c r="O234" s="22">
        <f t="shared" si="42"/>
        <v>4.6818</v>
      </c>
      <c r="P234" s="22">
        <f t="shared" si="43"/>
        <v>4.775436</v>
      </c>
      <c r="Q234" s="22">
        <f t="shared" si="44"/>
        <v>4.775436</v>
      </c>
      <c r="R234" s="22">
        <f t="shared" si="45"/>
        <v>4.775436</v>
      </c>
      <c r="S234" s="22">
        <f t="shared" si="46"/>
        <v>4.8709447199999998</v>
      </c>
      <c r="T234" s="22">
        <f t="shared" si="47"/>
        <v>4.8709447199999998</v>
      </c>
      <c r="U234" s="22">
        <f t="shared" si="48"/>
        <v>4.8709447199999998</v>
      </c>
      <c r="V234" s="22">
        <f t="shared" si="55"/>
        <v>4.9683636144000003</v>
      </c>
      <c r="W234" s="22">
        <f t="shared" si="51"/>
        <v>4.9683636144000003</v>
      </c>
      <c r="X234" s="22">
        <f t="shared" si="52"/>
        <v>4.9683636144000003</v>
      </c>
      <c r="Y234" s="22">
        <f t="shared" si="52"/>
        <v>5.0677308866880004</v>
      </c>
      <c r="Z234" s="22">
        <f t="shared" si="53"/>
        <v>5.0677308866880004</v>
      </c>
      <c r="AA234" s="22">
        <f t="shared" si="54"/>
        <v>5.0677308866880004</v>
      </c>
    </row>
    <row r="235" spans="10:27">
      <c r="J235" s="22"/>
      <c r="S235" s="22">
        <f>S208*F208</f>
        <v>0</v>
      </c>
    </row>
    <row r="236" spans="10:27">
      <c r="J236" s="22">
        <f>SUM(J211:J235)</f>
        <v>532.2360000000001</v>
      </c>
      <c r="K236" s="22">
        <f t="shared" ref="K236:R236" si="56">SUM(K211:K235)</f>
        <v>1078.0889999999999</v>
      </c>
      <c r="L236" s="22">
        <f t="shared" si="56"/>
        <v>457.67400000000004</v>
      </c>
      <c r="M236" s="22">
        <f t="shared" si="56"/>
        <v>1438.1969400000003</v>
      </c>
      <c r="N236" s="22">
        <f t="shared" si="56"/>
        <v>466.82748000000009</v>
      </c>
      <c r="O236" s="22">
        <f t="shared" si="56"/>
        <v>1175.7040200000001</v>
      </c>
      <c r="P236" s="22">
        <f t="shared" si="56"/>
        <v>476.16402960000005</v>
      </c>
      <c r="Q236" s="22">
        <f t="shared" si="56"/>
        <v>1466.9608788</v>
      </c>
      <c r="R236" s="22">
        <f t="shared" si="56"/>
        <v>476.16402960000005</v>
      </c>
      <c r="S236" s="22">
        <f t="shared" ref="S236:AA236" si="57">SUM(S211:S235)</f>
        <v>1223.202462408</v>
      </c>
      <c r="T236" s="22">
        <f t="shared" si="57"/>
        <v>485.6873101920001</v>
      </c>
      <c r="U236" s="22">
        <f t="shared" si="57"/>
        <v>1496.3000963760001</v>
      </c>
      <c r="V236" s="22">
        <f t="shared" si="57"/>
        <v>495.4010563958401</v>
      </c>
      <c r="W236" s="22">
        <f t="shared" si="57"/>
        <v>1247.6665116561603</v>
      </c>
      <c r="X236" s="22">
        <f t="shared" si="57"/>
        <v>495.4010563958401</v>
      </c>
      <c r="Y236" s="22">
        <f t="shared" si="57"/>
        <v>1556.7506202695909</v>
      </c>
      <c r="Z236" s="22">
        <f t="shared" si="57"/>
        <v>505.30907752375697</v>
      </c>
      <c r="AA236" s="22">
        <f t="shared" si="57"/>
        <v>1272.6198418892834</v>
      </c>
    </row>
    <row r="237" spans="10:27">
      <c r="K237" s="22" t="s">
        <v>1</v>
      </c>
      <c r="N237" s="22" t="s">
        <v>167</v>
      </c>
      <c r="Q237" s="22" t="s">
        <v>3</v>
      </c>
      <c r="T237" s="22" t="s">
        <v>4</v>
      </c>
      <c r="W237" s="22" t="s">
        <v>5</v>
      </c>
      <c r="X237" s="22"/>
      <c r="Z237" s="22" t="s">
        <v>6</v>
      </c>
      <c r="AA237" s="22"/>
    </row>
    <row r="238" spans="10:27">
      <c r="K238">
        <f>SUM(J236:L236)</f>
        <v>2067.9990000000003</v>
      </c>
      <c r="N238">
        <f>SUM(M236:O236)</f>
        <v>3080.7284400000008</v>
      </c>
      <c r="Q238">
        <f>SUM(P236:R236)</f>
        <v>2419.2889380000001</v>
      </c>
      <c r="T238">
        <f>SUM(S236:U236)</f>
        <v>3205.1898689760001</v>
      </c>
      <c r="W238">
        <f>SUM(V236:X236)</f>
        <v>2238.4686244478403</v>
      </c>
      <c r="Z238">
        <f>SUM(Y236:AA236)</f>
        <v>3334.679539682631</v>
      </c>
    </row>
    <row r="241" spans="1:17">
      <c r="Q241">
        <f>SUM(K238:Z238)</f>
        <v>16346.354411106471</v>
      </c>
    </row>
    <row r="242" spans="1:17">
      <c r="J242" s="50" t="s">
        <v>169</v>
      </c>
      <c r="K242" s="50" t="s">
        <v>170</v>
      </c>
      <c r="L242" s="50" t="s">
        <v>171</v>
      </c>
      <c r="Q242" s="22" t="s">
        <v>168</v>
      </c>
    </row>
    <row r="243" spans="1:17">
      <c r="A243" s="47" t="s">
        <v>163</v>
      </c>
      <c r="J243">
        <f>SUM(J236:L236)</f>
        <v>2067.9990000000003</v>
      </c>
      <c r="K243">
        <f>B245/3</f>
        <v>2109.634713199996</v>
      </c>
      <c r="L243">
        <f>K243/3</f>
        <v>703.21157106666533</v>
      </c>
      <c r="Q243">
        <f>Q241/18</f>
        <v>908.13080061702613</v>
      </c>
    </row>
    <row r="244" spans="1:17">
      <c r="B244" s="47"/>
    </row>
    <row r="245" spans="1:17">
      <c r="A245" s="22"/>
      <c r="B245">
        <f>J243*((1.02^3)-1)/(1.02-1)</f>
        <v>6328.9041395999884</v>
      </c>
    </row>
    <row r="246" spans="1:17">
      <c r="A246" s="22"/>
      <c r="B246" s="22"/>
    </row>
    <row r="247" spans="1:17">
      <c r="A247" s="22"/>
      <c r="B247" s="22"/>
    </row>
  </sheetData>
  <conditionalFormatting sqref="J152:AA175">
    <cfRule type="colorScale" priority="2">
      <colorScale>
        <cfvo type="min" val="0"/>
        <cfvo type="max" val="0"/>
        <color rgb="FFFFEF9C"/>
        <color rgb="FF63BE7B"/>
      </colorScale>
    </cfRule>
  </conditionalFormatting>
  <conditionalFormatting sqref="J184:AA207">
    <cfRule type="colorScale" priority="1">
      <colorScale>
        <cfvo type="min" val="0"/>
        <cfvo type="max" val="0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80"/>
  <sheetViews>
    <sheetView topLeftCell="W42" zoomScale="75" zoomScaleNormal="75" workbookViewId="0">
      <selection activeCell="C19" sqref="C19"/>
    </sheetView>
  </sheetViews>
  <sheetFormatPr baseColWidth="10" defaultRowHeight="15"/>
  <cols>
    <col min="1" max="1" width="18" customWidth="1"/>
    <col min="3" max="4" width="8" bestFit="1" customWidth="1"/>
    <col min="5" max="5" width="9.28515625" customWidth="1"/>
    <col min="6" max="6" width="9.140625" customWidth="1"/>
    <col min="7" max="7" width="10.140625" customWidth="1"/>
    <col min="8" max="8" width="9.140625" customWidth="1"/>
    <col min="9" max="9" width="8.42578125" customWidth="1"/>
    <col min="11" max="11" width="9.28515625" customWidth="1"/>
  </cols>
  <sheetData>
    <row r="1" spans="1:22">
      <c r="A1" s="63" t="s">
        <v>34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</row>
    <row r="2" spans="1:22">
      <c r="A2" s="66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/>
    </row>
    <row r="3" spans="1:22">
      <c r="A3" s="69"/>
      <c r="B3" s="67"/>
      <c r="C3" s="67"/>
      <c r="D3" s="67"/>
      <c r="E3" s="67"/>
      <c r="F3" s="67"/>
      <c r="G3" s="67"/>
      <c r="H3" s="67"/>
      <c r="I3" s="67"/>
      <c r="J3" s="67">
        <v>0</v>
      </c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8"/>
    </row>
    <row r="4" spans="1:22">
      <c r="A4" s="69"/>
      <c r="B4" s="67" t="s">
        <v>9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 t="s">
        <v>20</v>
      </c>
      <c r="O4" s="67"/>
      <c r="P4" s="70">
        <v>0.04</v>
      </c>
      <c r="Q4" s="67"/>
      <c r="R4" s="67"/>
      <c r="S4" s="67"/>
      <c r="T4" s="67"/>
      <c r="U4" s="67"/>
      <c r="V4" s="68"/>
    </row>
    <row r="5" spans="1:22">
      <c r="A5" s="69"/>
      <c r="B5" s="67" t="s">
        <v>8</v>
      </c>
      <c r="C5" s="67" t="s">
        <v>1</v>
      </c>
      <c r="D5" s="67" t="s">
        <v>2</v>
      </c>
      <c r="E5" s="67" t="s">
        <v>3</v>
      </c>
      <c r="F5" s="67" t="s">
        <v>4</v>
      </c>
      <c r="G5" s="67" t="s">
        <v>5</v>
      </c>
      <c r="H5" s="67" t="s">
        <v>6</v>
      </c>
      <c r="I5" s="67"/>
      <c r="J5" s="67" t="s">
        <v>21</v>
      </c>
      <c r="K5" s="67"/>
      <c r="L5" s="67" t="s">
        <v>21</v>
      </c>
      <c r="M5" s="67" t="s">
        <v>22</v>
      </c>
      <c r="N5" s="67" t="s">
        <v>23</v>
      </c>
      <c r="O5" s="67" t="s">
        <v>24</v>
      </c>
      <c r="P5" s="67" t="s">
        <v>25</v>
      </c>
      <c r="Q5" s="67" t="s">
        <v>26</v>
      </c>
      <c r="R5" s="67"/>
      <c r="S5" s="67"/>
      <c r="T5" s="67"/>
      <c r="U5" s="67"/>
      <c r="V5" s="68"/>
    </row>
    <row r="6" spans="1:22">
      <c r="A6" s="69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8"/>
    </row>
    <row r="7" spans="1:22">
      <c r="A7" s="69" t="s">
        <v>35</v>
      </c>
      <c r="B7" s="67">
        <v>953.3</v>
      </c>
      <c r="C7" s="71">
        <v>1</v>
      </c>
      <c r="D7" s="71">
        <v>1</v>
      </c>
      <c r="E7" s="71">
        <v>1</v>
      </c>
      <c r="F7" s="71">
        <v>1</v>
      </c>
      <c r="G7" s="71">
        <v>1</v>
      </c>
      <c r="H7" s="71">
        <v>1</v>
      </c>
      <c r="I7" s="67"/>
      <c r="J7" s="67">
        <f t="shared" ref="J7:J16" si="0">B7*(C7+D7+E7+F7+G7+H7)</f>
        <v>5719.7999999999993</v>
      </c>
      <c r="K7" s="67"/>
      <c r="L7" s="72">
        <f>(B7*P4)+B7</f>
        <v>991.4319999999999</v>
      </c>
      <c r="M7" s="72">
        <f>(L7*P4)+L7</f>
        <v>1031.0892799999999</v>
      </c>
      <c r="N7" s="72">
        <f>(M7*P4)+M7</f>
        <v>1072.3328511999998</v>
      </c>
      <c r="O7" s="72">
        <f>(N7*P4)+N7</f>
        <v>1115.2261652479999</v>
      </c>
      <c r="P7" s="72">
        <f>(O7*P4)+O7</f>
        <v>1159.8352118579198</v>
      </c>
      <c r="Q7" s="72">
        <f>(P7*P4)+P7</f>
        <v>1206.2286203322367</v>
      </c>
      <c r="R7" s="73">
        <f>SUM(L7:Q7)</f>
        <v>6576.144128638156</v>
      </c>
      <c r="S7" s="67"/>
      <c r="T7" s="74" t="s">
        <v>172</v>
      </c>
      <c r="U7" s="67"/>
      <c r="V7" s="68"/>
    </row>
    <row r="8" spans="1:22">
      <c r="A8" s="69" t="s">
        <v>36</v>
      </c>
      <c r="B8" s="67">
        <v>468.4</v>
      </c>
      <c r="C8" s="71"/>
      <c r="D8" s="71">
        <v>1</v>
      </c>
      <c r="E8" s="71"/>
      <c r="F8" s="71">
        <v>1</v>
      </c>
      <c r="G8" s="71"/>
      <c r="H8" s="71">
        <v>1</v>
      </c>
      <c r="I8" s="67"/>
      <c r="J8" s="67">
        <f t="shared" si="0"/>
        <v>1405.1999999999998</v>
      </c>
      <c r="K8" s="67"/>
      <c r="L8" s="67">
        <f>(B8*P4)+B8</f>
        <v>487.13599999999997</v>
      </c>
      <c r="M8" s="72">
        <f>(L8*P4)+L8</f>
        <v>506.62143999999995</v>
      </c>
      <c r="N8" s="67">
        <f>(M8*P4)+M8</f>
        <v>526.88629759999992</v>
      </c>
      <c r="O8" s="72">
        <f>(N8*P4)+N8</f>
        <v>547.96174950399995</v>
      </c>
      <c r="P8" s="67">
        <f>(O8*P4)+O8</f>
        <v>569.88021948415997</v>
      </c>
      <c r="Q8" s="72">
        <f>(P8*P4)+P8</f>
        <v>592.67542826352633</v>
      </c>
      <c r="R8" s="73">
        <f>SUM(M8,O8,Q8)</f>
        <v>1647.2586177675262</v>
      </c>
      <c r="S8" s="67"/>
      <c r="T8" s="75">
        <f>SUM(L20:N20)/3</f>
        <v>2069.4620543999999</v>
      </c>
      <c r="U8" s="67"/>
      <c r="V8" s="68"/>
    </row>
    <row r="9" spans="1:22">
      <c r="A9" s="69" t="s">
        <v>40</v>
      </c>
      <c r="B9" s="67">
        <v>277</v>
      </c>
      <c r="C9" s="71">
        <v>1</v>
      </c>
      <c r="D9" s="71">
        <v>1</v>
      </c>
      <c r="E9" s="71">
        <v>1</v>
      </c>
      <c r="F9" s="71">
        <v>1</v>
      </c>
      <c r="G9" s="71">
        <v>1</v>
      </c>
      <c r="H9" s="71">
        <v>1</v>
      </c>
      <c r="I9" s="67"/>
      <c r="J9" s="67">
        <f>B9*(C9+D9+F9+H9)</f>
        <v>1108</v>
      </c>
      <c r="K9" s="67"/>
      <c r="L9" s="72">
        <f>(B9*P4)+B9</f>
        <v>288.08</v>
      </c>
      <c r="M9" s="72">
        <f>(L9*P4)+L9*D9</f>
        <v>299.60319999999996</v>
      </c>
      <c r="N9" s="72">
        <f>(M9*P4)*E9+M9</f>
        <v>311.58732799999996</v>
      </c>
      <c r="O9" s="72">
        <f>(N9*P4)*F9+N9</f>
        <v>324.05082111999997</v>
      </c>
      <c r="P9" s="72">
        <f>(O9*P4)*G9+O9</f>
        <v>337.01285396479994</v>
      </c>
      <c r="Q9" s="72">
        <f>((P9*P4)*H9)+P9</f>
        <v>350.49336812339192</v>
      </c>
      <c r="R9" s="73">
        <f>SUM(L9:Q9)</f>
        <v>1910.8275712081918</v>
      </c>
      <c r="S9" s="67"/>
      <c r="T9" s="67"/>
      <c r="U9" s="67"/>
      <c r="V9" s="68"/>
    </row>
    <row r="10" spans="1:22">
      <c r="A10" s="69" t="s">
        <v>12</v>
      </c>
      <c r="B10" s="67">
        <v>379</v>
      </c>
      <c r="C10" s="71">
        <v>1</v>
      </c>
      <c r="D10" s="71"/>
      <c r="E10" s="71"/>
      <c r="F10" s="71"/>
      <c r="G10" s="71"/>
      <c r="H10" s="71"/>
      <c r="I10" s="67"/>
      <c r="J10" s="67">
        <f t="shared" si="0"/>
        <v>379</v>
      </c>
      <c r="K10" s="67"/>
      <c r="L10" s="72">
        <f>(B10*P4)+B10</f>
        <v>394.16</v>
      </c>
      <c r="M10" s="76">
        <f>(L10*P4)+L10</f>
        <v>409.9264</v>
      </c>
      <c r="N10" s="67">
        <f>(M10*P4)+M10</f>
        <v>426.32345600000002</v>
      </c>
      <c r="O10" s="67">
        <f>(N10*P4)+N10</f>
        <v>443.37639424000002</v>
      </c>
      <c r="P10" s="67">
        <f>(O10*P4)+O10</f>
        <v>461.11145000960005</v>
      </c>
      <c r="Q10" s="67">
        <f>(P10*P4)+P10</f>
        <v>479.55590800998402</v>
      </c>
      <c r="R10" s="73">
        <f>SUM(L10)</f>
        <v>394.16</v>
      </c>
      <c r="S10" s="67"/>
      <c r="T10" s="67"/>
      <c r="U10" s="67"/>
      <c r="V10" s="68"/>
    </row>
    <row r="11" spans="1:22">
      <c r="A11" s="69" t="s">
        <v>13</v>
      </c>
      <c r="B11" s="67">
        <v>379</v>
      </c>
      <c r="C11" s="71"/>
      <c r="D11" s="71">
        <v>1</v>
      </c>
      <c r="E11" s="71"/>
      <c r="F11" s="71"/>
      <c r="G11" s="71"/>
      <c r="H11" s="71"/>
      <c r="I11" s="67"/>
      <c r="J11" s="67">
        <f t="shared" si="0"/>
        <v>379</v>
      </c>
      <c r="K11" s="67"/>
      <c r="L11" s="67">
        <f>(B11*P4)+B11</f>
        <v>394.16</v>
      </c>
      <c r="M11" s="72">
        <f>(L11*P4)+L11</f>
        <v>409.9264</v>
      </c>
      <c r="N11" s="67">
        <f>(M11*P4)+M11</f>
        <v>426.32345600000002</v>
      </c>
      <c r="O11" s="76">
        <f>(N11*P4)+N11</f>
        <v>443.37639424000002</v>
      </c>
      <c r="P11" s="67">
        <f>(O11*P4)+O11</f>
        <v>461.11145000960005</v>
      </c>
      <c r="Q11" s="67">
        <f>(P11*P4)+P11</f>
        <v>479.55590800998402</v>
      </c>
      <c r="R11" s="73">
        <f>SUM(M11)</f>
        <v>409.9264</v>
      </c>
      <c r="S11" s="67"/>
      <c r="T11" s="74" t="s">
        <v>178</v>
      </c>
      <c r="U11" s="67"/>
      <c r="V11" s="68"/>
    </row>
    <row r="12" spans="1:22">
      <c r="A12" s="69" t="s">
        <v>14</v>
      </c>
      <c r="B12" s="67">
        <v>379</v>
      </c>
      <c r="C12" s="71"/>
      <c r="D12" s="71"/>
      <c r="E12" s="71">
        <v>1</v>
      </c>
      <c r="F12" s="71"/>
      <c r="G12" s="71"/>
      <c r="H12" s="71"/>
      <c r="I12" s="67"/>
      <c r="J12" s="67">
        <f t="shared" si="0"/>
        <v>379</v>
      </c>
      <c r="K12" s="67"/>
      <c r="L12" s="67">
        <f>(B12*P4)+B12</f>
        <v>394.16</v>
      </c>
      <c r="M12" s="67">
        <f>(L12*P4)+L12</f>
        <v>409.9264</v>
      </c>
      <c r="N12" s="72">
        <f>(M12*P4)+M12</f>
        <v>426.32345600000002</v>
      </c>
      <c r="O12" s="76">
        <f>(N12*P4)+N12</f>
        <v>443.37639424000002</v>
      </c>
      <c r="P12" s="67">
        <f>(O12*P4)+O12</f>
        <v>461.11145000960005</v>
      </c>
      <c r="Q12" s="67">
        <f>(P12*P4)+P12</f>
        <v>479.55590800998402</v>
      </c>
      <c r="R12" s="73">
        <f>SUM(N12)</f>
        <v>426.32345600000002</v>
      </c>
      <c r="S12" s="67"/>
      <c r="T12" s="67"/>
      <c r="U12" s="67"/>
      <c r="V12" s="68"/>
    </row>
    <row r="13" spans="1:22">
      <c r="A13" s="69" t="s">
        <v>15</v>
      </c>
      <c r="B13" s="67">
        <v>379</v>
      </c>
      <c r="C13" s="71"/>
      <c r="D13" s="71"/>
      <c r="E13" s="71"/>
      <c r="F13" s="71">
        <v>1</v>
      </c>
      <c r="G13" s="71"/>
      <c r="H13" s="71"/>
      <c r="I13" s="67"/>
      <c r="J13" s="67">
        <f t="shared" si="0"/>
        <v>379</v>
      </c>
      <c r="K13" s="67"/>
      <c r="L13" s="67">
        <f>(B13*P4)+B13</f>
        <v>394.16</v>
      </c>
      <c r="M13" s="67">
        <f>(L13*P4)+L13</f>
        <v>409.9264</v>
      </c>
      <c r="N13" s="67">
        <f>(M13*P4)+M13</f>
        <v>426.32345600000002</v>
      </c>
      <c r="O13" s="72">
        <f>(N13*P4)+N13</f>
        <v>443.37639424000002</v>
      </c>
      <c r="P13" s="67">
        <f>(O13*P4)+O13</f>
        <v>461.11145000960005</v>
      </c>
      <c r="Q13" s="76">
        <f>(P13*P4)+P13</f>
        <v>479.55590800998402</v>
      </c>
      <c r="R13" s="73">
        <f>SUM(O13)</f>
        <v>443.37639424000002</v>
      </c>
      <c r="S13" s="67"/>
      <c r="T13" s="75">
        <f>SUM(L20:P20)/5</f>
        <v>2189.5555988234241</v>
      </c>
      <c r="U13" s="67"/>
      <c r="V13" s="68"/>
    </row>
    <row r="14" spans="1:22">
      <c r="A14" s="69" t="s">
        <v>16</v>
      </c>
      <c r="B14" s="67">
        <v>379</v>
      </c>
      <c r="C14" s="71"/>
      <c r="D14" s="71"/>
      <c r="E14" s="71"/>
      <c r="F14" s="71"/>
      <c r="G14" s="71">
        <v>1</v>
      </c>
      <c r="H14" s="71"/>
      <c r="I14" s="67"/>
      <c r="J14" s="67">
        <f t="shared" si="0"/>
        <v>379</v>
      </c>
      <c r="K14" s="67"/>
      <c r="L14" s="67">
        <f>(B14*P4)+B14</f>
        <v>394.16</v>
      </c>
      <c r="M14" s="67">
        <f>(L14*P4)+L14</f>
        <v>409.9264</v>
      </c>
      <c r="N14" s="67">
        <f>(M14*P4)+M14</f>
        <v>426.32345600000002</v>
      </c>
      <c r="O14" s="67">
        <f>(N14*P4)+N14</f>
        <v>443.37639424000002</v>
      </c>
      <c r="P14" s="72">
        <f>(O14*P4)+O14</f>
        <v>461.11145000960005</v>
      </c>
      <c r="Q14" s="67">
        <f>(P14*P4)+P14</f>
        <v>479.55590800998402</v>
      </c>
      <c r="R14" s="73">
        <f>SUM(P14)</f>
        <v>461.11145000960005</v>
      </c>
      <c r="S14" s="67"/>
      <c r="T14" s="67"/>
      <c r="U14" s="67"/>
      <c r="V14" s="68"/>
    </row>
    <row r="15" spans="1:22">
      <c r="A15" s="69" t="s">
        <v>17</v>
      </c>
      <c r="B15" s="67">
        <v>379</v>
      </c>
      <c r="C15" s="71"/>
      <c r="D15" s="71"/>
      <c r="E15" s="71"/>
      <c r="F15" s="71"/>
      <c r="G15" s="71"/>
      <c r="H15" s="71">
        <v>1</v>
      </c>
      <c r="I15" s="67"/>
      <c r="J15" s="67">
        <f t="shared" si="0"/>
        <v>379</v>
      </c>
      <c r="K15" s="67"/>
      <c r="L15" s="67">
        <f>(B15*P4)+B15</f>
        <v>394.16</v>
      </c>
      <c r="M15" s="67">
        <f>(L15*P4)+L15</f>
        <v>409.9264</v>
      </c>
      <c r="N15" s="67">
        <f>(M15*P4)+M15</f>
        <v>426.32345600000002</v>
      </c>
      <c r="O15" s="67">
        <f>(N15*P4)+N15</f>
        <v>443.37639424000002</v>
      </c>
      <c r="P15" s="67">
        <f>(O15*P4)+O15</f>
        <v>461.11145000960005</v>
      </c>
      <c r="Q15" s="72">
        <f>(P15*P4)+P15</f>
        <v>479.55590800998402</v>
      </c>
      <c r="R15" s="73">
        <f>SUM(Q15)</f>
        <v>479.55590800998402</v>
      </c>
      <c r="S15" s="67"/>
      <c r="T15" s="67"/>
      <c r="U15" s="67"/>
      <c r="V15" s="68"/>
    </row>
    <row r="16" spans="1:22">
      <c r="A16" s="69" t="s">
        <v>246</v>
      </c>
      <c r="B16" s="67">
        <v>140</v>
      </c>
      <c r="C16" s="71">
        <v>1</v>
      </c>
      <c r="D16" s="71">
        <v>1</v>
      </c>
      <c r="E16" s="71">
        <v>1</v>
      </c>
      <c r="F16" s="71">
        <v>1</v>
      </c>
      <c r="G16" s="71">
        <v>1</v>
      </c>
      <c r="H16" s="71">
        <v>1</v>
      </c>
      <c r="I16" s="67"/>
      <c r="J16" s="67">
        <f t="shared" si="0"/>
        <v>840</v>
      </c>
      <c r="K16" s="67"/>
      <c r="L16" s="67">
        <f>(B16*P4)+B16</f>
        <v>145.6</v>
      </c>
      <c r="M16" s="67">
        <f>(L16*P4)+L16</f>
        <v>151.42400000000001</v>
      </c>
      <c r="N16" s="67">
        <f>(M16*P4)+M16</f>
        <v>157.48096000000001</v>
      </c>
      <c r="O16" s="67">
        <f>(N16*P4)+N16</f>
        <v>163.78019840000002</v>
      </c>
      <c r="P16" s="67">
        <f>(O16*P4)+O16</f>
        <v>170.33140633600001</v>
      </c>
      <c r="Q16" s="67">
        <f>(P16*P4)+P16</f>
        <v>177.14466258944</v>
      </c>
      <c r="R16" s="73">
        <f>SUM(L16:Q16)</f>
        <v>965.76122732544002</v>
      </c>
      <c r="S16" s="67"/>
      <c r="T16" s="67"/>
      <c r="U16" s="67"/>
      <c r="V16" s="68"/>
    </row>
    <row r="17" spans="1:31">
      <c r="A17" s="69" t="s">
        <v>19</v>
      </c>
      <c r="B17" s="67">
        <v>7</v>
      </c>
      <c r="C17" s="71">
        <v>1</v>
      </c>
      <c r="D17" s="71">
        <v>1</v>
      </c>
      <c r="E17" s="71">
        <v>1</v>
      </c>
      <c r="F17" s="71">
        <v>1</v>
      </c>
      <c r="G17" s="71">
        <v>1</v>
      </c>
      <c r="H17" s="71">
        <v>1</v>
      </c>
      <c r="I17" s="67"/>
      <c r="J17" s="67">
        <f>SUM(B17)*(C17+D17+E17+F17+G17+H17)</f>
        <v>42</v>
      </c>
      <c r="K17" s="67"/>
      <c r="L17" s="72">
        <f>(B17*P4)+B17</f>
        <v>7.28</v>
      </c>
      <c r="M17" s="72">
        <f>(L17*P4)+L17</f>
        <v>7.5712000000000002</v>
      </c>
      <c r="N17" s="72">
        <f>(M17*P4)+M17</f>
        <v>7.8740480000000002</v>
      </c>
      <c r="O17" s="72">
        <f>(N17*P4)+N17</f>
        <v>8.1890099200000002</v>
      </c>
      <c r="P17" s="72">
        <f>(O17*P4)+O17</f>
        <v>8.5165703167999993</v>
      </c>
      <c r="Q17" s="72">
        <f>(P17*P4)+P17</f>
        <v>8.8572331294720001</v>
      </c>
      <c r="R17" s="73">
        <f>SUM(L17:Q17)</f>
        <v>48.288061366271997</v>
      </c>
      <c r="S17" s="67"/>
      <c r="T17" s="67"/>
      <c r="U17" s="67"/>
      <c r="V17" s="68"/>
    </row>
    <row r="18" spans="1:31" ht="15.75" thickBot="1">
      <c r="A18" s="69"/>
      <c r="B18" s="67"/>
      <c r="C18" s="67"/>
      <c r="D18" s="67"/>
      <c r="E18" s="67"/>
      <c r="F18" s="67"/>
      <c r="G18" s="67"/>
      <c r="H18" s="67"/>
      <c r="I18" s="67"/>
      <c r="J18" s="67">
        <f>SUM(J6:J17)</f>
        <v>11389</v>
      </c>
      <c r="K18" s="67"/>
      <c r="L18" s="67">
        <f>J18/6</f>
        <v>1898.1666666666667</v>
      </c>
      <c r="M18" s="67"/>
      <c r="N18" s="67"/>
      <c r="O18" s="67"/>
      <c r="P18" s="67"/>
      <c r="Q18" s="67"/>
      <c r="R18" s="73">
        <f>SUM(R7:R17)</f>
        <v>13762.733214565171</v>
      </c>
      <c r="S18" s="67"/>
      <c r="T18" s="67"/>
      <c r="U18" s="67"/>
      <c r="V18" s="68"/>
    </row>
    <row r="19" spans="1:31" ht="15.75" thickBot="1">
      <c r="A19" s="69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16">
        <f>R18/6</f>
        <v>2293.788869094195</v>
      </c>
      <c r="S19" s="67"/>
      <c r="T19" s="67"/>
      <c r="U19" s="67"/>
      <c r="V19" s="68"/>
    </row>
    <row r="20" spans="1:31">
      <c r="A20" s="69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>
        <f>SUM(L7,L9:L10,L16,L17)</f>
        <v>1826.5519999999999</v>
      </c>
      <c r="M20" s="77">
        <f>SUM(M7:M9,M11,M16,M17)</f>
        <v>2406.2355199999997</v>
      </c>
      <c r="N20" s="67">
        <f>SUM(N7,N9,N12,N16,N17)</f>
        <v>1975.5986432</v>
      </c>
      <c r="O20" s="77">
        <f>SUM(O7:O9,O13,O16,O17)</f>
        <v>2602.5843384319996</v>
      </c>
      <c r="P20" s="67">
        <f>SUM(P7,P9,P14,P16,P17)</f>
        <v>2136.8074924851198</v>
      </c>
      <c r="Q20" s="77">
        <f>SUM(Q7:Q9,Q15,Q16,Q17)</f>
        <v>2814.9552204480515</v>
      </c>
      <c r="R20" s="78">
        <f>SUM(L20:Q20)</f>
        <v>13762.733214565173</v>
      </c>
      <c r="S20" s="67"/>
      <c r="T20" s="67"/>
      <c r="U20" s="67"/>
      <c r="V20" s="68"/>
    </row>
    <row r="21" spans="1:31">
      <c r="A21" s="69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8"/>
    </row>
    <row r="22" spans="1:31" ht="15.75" thickBot="1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1"/>
    </row>
    <row r="24" spans="1:31">
      <c r="A24" s="3" t="s">
        <v>34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1">
      <c r="A25" s="21" t="s">
        <v>60</v>
      </c>
      <c r="B25" s="22" t="s">
        <v>9</v>
      </c>
      <c r="C25" s="24" t="s">
        <v>98</v>
      </c>
      <c r="D25" s="24"/>
      <c r="E25" s="26" t="s">
        <v>99</v>
      </c>
      <c r="F25" s="26"/>
      <c r="G25" s="24" t="s">
        <v>100</v>
      </c>
      <c r="H25" s="24"/>
      <c r="I25" s="26" t="s">
        <v>101</v>
      </c>
      <c r="J25" s="26"/>
      <c r="K25" s="24" t="s">
        <v>102</v>
      </c>
      <c r="L25" s="24"/>
      <c r="M25" s="26" t="s">
        <v>103</v>
      </c>
      <c r="N25" s="26"/>
      <c r="O25" s="22"/>
      <c r="P25" s="22"/>
      <c r="Q25" s="22"/>
      <c r="R25" s="22"/>
      <c r="S25" s="22" t="s">
        <v>20</v>
      </c>
      <c r="T25" s="22"/>
      <c r="U25" s="11">
        <v>0.02</v>
      </c>
      <c r="V25" s="22"/>
      <c r="W25" s="22"/>
      <c r="X25" s="22"/>
      <c r="Y25" s="22"/>
      <c r="Z25" s="22"/>
      <c r="AA25" s="22"/>
      <c r="AB25" s="22"/>
      <c r="AC25" s="22"/>
    </row>
    <row r="26" spans="1:31">
      <c r="A26" s="4"/>
      <c r="B26" s="4" t="s">
        <v>8</v>
      </c>
      <c r="C26" s="25" t="s">
        <v>62</v>
      </c>
      <c r="D26" s="25" t="s">
        <v>61</v>
      </c>
      <c r="E26" s="27" t="s">
        <v>63</v>
      </c>
      <c r="F26" s="27" t="s">
        <v>64</v>
      </c>
      <c r="G26" s="25" t="s">
        <v>65</v>
      </c>
      <c r="H26" s="25" t="s">
        <v>66</v>
      </c>
      <c r="I26" s="27" t="s">
        <v>67</v>
      </c>
      <c r="J26" s="27" t="s">
        <v>68</v>
      </c>
      <c r="K26" s="25" t="s">
        <v>69</v>
      </c>
      <c r="L26" s="25" t="s">
        <v>70</v>
      </c>
      <c r="M26" s="27" t="s">
        <v>71</v>
      </c>
      <c r="N26" s="27" t="s">
        <v>72</v>
      </c>
      <c r="O26" s="4" t="s">
        <v>46</v>
      </c>
      <c r="P26" s="4"/>
      <c r="Q26" s="4" t="s">
        <v>79</v>
      </c>
      <c r="R26" s="4" t="s">
        <v>80</v>
      </c>
      <c r="S26" s="4" t="s">
        <v>81</v>
      </c>
      <c r="T26" s="4" t="s">
        <v>82</v>
      </c>
      <c r="U26" s="4" t="s">
        <v>83</v>
      </c>
      <c r="V26" s="4" t="s">
        <v>84</v>
      </c>
      <c r="W26" s="4" t="s">
        <v>85</v>
      </c>
      <c r="X26" s="4" t="s">
        <v>86</v>
      </c>
      <c r="Y26" s="4" t="s">
        <v>87</v>
      </c>
      <c r="Z26" s="4" t="s">
        <v>88</v>
      </c>
      <c r="AA26" s="4" t="s">
        <v>89</v>
      </c>
      <c r="AB26" s="4" t="s">
        <v>90</v>
      </c>
      <c r="AC26" s="4"/>
    </row>
    <row r="27" spans="1:31">
      <c r="A27" s="22" t="s">
        <v>35</v>
      </c>
      <c r="B27" s="22">
        <v>905.5</v>
      </c>
      <c r="C27" s="23">
        <v>0</v>
      </c>
      <c r="D27" s="23">
        <v>1</v>
      </c>
      <c r="E27" s="23">
        <v>0</v>
      </c>
      <c r="F27" s="23">
        <v>1</v>
      </c>
      <c r="G27" s="23">
        <v>0</v>
      </c>
      <c r="H27" s="23">
        <v>1</v>
      </c>
      <c r="I27" s="23">
        <v>0</v>
      </c>
      <c r="J27" s="23">
        <v>1</v>
      </c>
      <c r="K27" s="23">
        <v>0</v>
      </c>
      <c r="L27" s="23">
        <v>1</v>
      </c>
      <c r="M27" s="23">
        <v>0</v>
      </c>
      <c r="N27" s="23">
        <v>1</v>
      </c>
      <c r="O27" s="22">
        <f>B27*(C27+D27+E27+F27+G27+H27+I27+J27+K27+L27+M27+N27)</f>
        <v>5433</v>
      </c>
      <c r="P27" s="22"/>
      <c r="Q27" s="18">
        <f>(B27*U25)+B27</f>
        <v>923.61</v>
      </c>
      <c r="R27" s="6">
        <f>(B27*U25)+B27</f>
        <v>923.61</v>
      </c>
      <c r="S27" s="18">
        <f>(R27*U25)+R27</f>
        <v>942.08220000000006</v>
      </c>
      <c r="T27" s="6">
        <f>(R27*U25)+R27</f>
        <v>942.08220000000006</v>
      </c>
      <c r="U27" s="18">
        <f>(T27*U25)+T27</f>
        <v>960.92384400000003</v>
      </c>
      <c r="V27" s="6">
        <f>(T27*U25)+T27</f>
        <v>960.92384400000003</v>
      </c>
      <c r="W27" s="18">
        <f>(V27*U25)+V27</f>
        <v>980.14232088000006</v>
      </c>
      <c r="X27" s="6">
        <f>(V27*U25)+V27</f>
        <v>980.14232088000006</v>
      </c>
      <c r="Y27" s="18">
        <f>(X27*U25)+X27</f>
        <v>999.74516729760001</v>
      </c>
      <c r="Z27" s="6">
        <f>(X27*U25)+X27</f>
        <v>999.74516729760001</v>
      </c>
      <c r="AA27" s="18">
        <f>(Z27*U25)+Z27</f>
        <v>1019.740070643552</v>
      </c>
      <c r="AB27" s="6">
        <f>(AA27*AA25)+AA27</f>
        <v>1019.740070643552</v>
      </c>
      <c r="AC27" s="8">
        <f>SUM(R27,T27,V27,X27,Z27,AB27)</f>
        <v>5826.2436028211523</v>
      </c>
      <c r="AE27" s="47"/>
    </row>
    <row r="28" spans="1:31">
      <c r="A28" s="22" t="s">
        <v>36</v>
      </c>
      <c r="B28" s="22">
        <v>444.9</v>
      </c>
      <c r="C28" s="23"/>
      <c r="D28" s="23">
        <v>0</v>
      </c>
      <c r="E28" s="23"/>
      <c r="F28" s="23">
        <v>1</v>
      </c>
      <c r="G28" s="23"/>
      <c r="H28" s="23">
        <v>0</v>
      </c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1334.6999999999998</v>
      </c>
      <c r="P28" s="22"/>
      <c r="Q28" s="5">
        <f>(B28*U25)+B28</f>
        <v>453.798</v>
      </c>
      <c r="R28" s="18">
        <f>(B28*U25)+B28</f>
        <v>453.798</v>
      </c>
      <c r="S28" s="18">
        <f>(R28*U25)+R28</f>
        <v>462.87396000000001</v>
      </c>
      <c r="T28" s="6">
        <f>(R28*U25)+R28</f>
        <v>462.87396000000001</v>
      </c>
      <c r="U28" s="5">
        <f>(T28*U25)+T28</f>
        <v>472.13143919999999</v>
      </c>
      <c r="V28" s="18">
        <f>(T28*U25)+T28</f>
        <v>472.13143919999999</v>
      </c>
      <c r="W28" s="18">
        <f>(V28*U25)+V28</f>
        <v>481.57406798400001</v>
      </c>
      <c r="X28" s="6">
        <f>(W28*AA25)+W28</f>
        <v>481.57406798400001</v>
      </c>
      <c r="Y28" s="18">
        <f>(X28*U25)+X28</f>
        <v>491.20554934367999</v>
      </c>
      <c r="Z28" s="18">
        <f>(Y28*AA25)+Y28</f>
        <v>491.20554934367999</v>
      </c>
      <c r="AA28" s="18">
        <f>(Z28*U25)+Z28</f>
        <v>501.02966033055361</v>
      </c>
      <c r="AB28" s="6">
        <f>(AA28*AA25)+AA28</f>
        <v>501.02966033055361</v>
      </c>
      <c r="AC28" s="8">
        <f>SUM(T28,X28,AB28)</f>
        <v>1445.4776883145537</v>
      </c>
    </row>
    <row r="29" spans="1:31">
      <c r="A29" s="22" t="s">
        <v>40</v>
      </c>
      <c r="B29" s="22">
        <v>277</v>
      </c>
      <c r="C29" s="23"/>
      <c r="D29" s="23">
        <v>1</v>
      </c>
      <c r="E29" s="23"/>
      <c r="F29" s="23">
        <v>1</v>
      </c>
      <c r="G29" s="23"/>
      <c r="H29" s="23">
        <v>1</v>
      </c>
      <c r="I29" s="23"/>
      <c r="J29" s="23">
        <v>1</v>
      </c>
      <c r="K29" s="23"/>
      <c r="L29" s="23">
        <v>1</v>
      </c>
      <c r="M29" s="23"/>
      <c r="N29" s="23">
        <v>1</v>
      </c>
      <c r="O29" s="22">
        <f>B29*(C29+D29+E29+F29+G29+H29+I29+J29+K29+L29+M29+N29)</f>
        <v>1662</v>
      </c>
      <c r="P29" s="22"/>
      <c r="Q29" s="5">
        <f>(B29*U25)+B29</f>
        <v>282.54000000000002</v>
      </c>
      <c r="R29" s="6">
        <f>(B29*U25)+B29*D29</f>
        <v>282.54000000000002</v>
      </c>
      <c r="S29" s="18">
        <f>(R29*U25)+R29</f>
        <v>288.19080000000002</v>
      </c>
      <c r="T29" s="6">
        <f>(R29*U25)+R29</f>
        <v>288.19080000000002</v>
      </c>
      <c r="U29" s="5">
        <f>(T29*U25)+T29</f>
        <v>293.95461600000004</v>
      </c>
      <c r="V29" s="6">
        <f>(T29*U25)+T29</f>
        <v>293.95461600000004</v>
      </c>
      <c r="W29" s="18">
        <f>(V29*U25)+V29</f>
        <v>299.83370832000003</v>
      </c>
      <c r="X29" s="6">
        <f>(V29*U25)+V29</f>
        <v>299.83370832000003</v>
      </c>
      <c r="Y29" s="18">
        <f>(X29*U25)+X29</f>
        <v>305.83038248640003</v>
      </c>
      <c r="Z29" s="6">
        <f>(X29*U25)+X29</f>
        <v>305.83038248640003</v>
      </c>
      <c r="AA29" s="18">
        <f>(Z29*U25)+Z29</f>
        <v>311.94699013612802</v>
      </c>
      <c r="AB29" s="6">
        <f>(AA29*AA25)+AA29</f>
        <v>311.94699013612802</v>
      </c>
      <c r="AC29" s="8">
        <f>SUM(R29,T29,V29,X29,Z29,AB29)</f>
        <v>1782.2964969425284</v>
      </c>
    </row>
    <row r="30" spans="1:31">
      <c r="A30" s="22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2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8"/>
    </row>
    <row r="31" spans="1:31">
      <c r="A31" s="22" t="s">
        <v>12</v>
      </c>
      <c r="B31" s="22">
        <v>379</v>
      </c>
      <c r="C31" s="23">
        <v>0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ref="O31:O36" si="1">B31*(C31+D31+E31+F31+G31+H31)</f>
        <v>0</v>
      </c>
      <c r="P31" s="22"/>
      <c r="Q31" s="18">
        <f>(B31*U25)+B31</f>
        <v>386.58</v>
      </c>
      <c r="R31" s="18">
        <f>(B31*U25)+B31</f>
        <v>386.58</v>
      </c>
      <c r="S31" s="18">
        <f>(R31*U25)+R31</f>
        <v>394.3116</v>
      </c>
      <c r="T31" s="5">
        <f>(R31*U25)+R31</f>
        <v>394.3116</v>
      </c>
      <c r="U31" s="5">
        <f>(T31*U25)+T31</f>
        <v>402.19783200000001</v>
      </c>
      <c r="V31" s="18">
        <f>(T31*U25)+T31</f>
        <v>402.19783200000001</v>
      </c>
      <c r="W31" s="18">
        <f>(V31*U25)+V31</f>
        <v>410.24178863999998</v>
      </c>
      <c r="X31" s="5">
        <f>(W31*V25)+W31</f>
        <v>410.24178863999998</v>
      </c>
      <c r="Y31" s="18">
        <f>(X31*U25)+X31</f>
        <v>418.44662441279996</v>
      </c>
      <c r="Z31" s="18">
        <f>(Y31*V25)+Y31</f>
        <v>418.44662441279996</v>
      </c>
      <c r="AA31" s="18">
        <f>(Z31*U25)+Z31</f>
        <v>426.81555690105597</v>
      </c>
      <c r="AB31" s="5">
        <f>(AA31*V25)+AA31</f>
        <v>426.81555690105597</v>
      </c>
      <c r="AC31" s="8"/>
    </row>
    <row r="32" spans="1:31">
      <c r="A32" s="22" t="s">
        <v>13</v>
      </c>
      <c r="B32" s="22">
        <v>379</v>
      </c>
      <c r="C32" s="23"/>
      <c r="D32" s="23">
        <v>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379</v>
      </c>
      <c r="P32" s="22"/>
      <c r="Q32" s="5">
        <f>(B32*U25)+B32</f>
        <v>386.58</v>
      </c>
      <c r="R32" s="6">
        <f>(B32*U25)+B32</f>
        <v>386.58</v>
      </c>
      <c r="S32" s="18">
        <f>(R32*U25)+R32</f>
        <v>394.3116</v>
      </c>
      <c r="T32" s="5">
        <f>(R32*U25)+R32</f>
        <v>394.3116</v>
      </c>
      <c r="U32" s="5">
        <f>(T32*U25)+T32</f>
        <v>402.19783200000001</v>
      </c>
      <c r="V32" s="18">
        <f>(T32*U25)+T32</f>
        <v>402.19783200000001</v>
      </c>
      <c r="W32" s="18">
        <f>(V32*U25)+V32</f>
        <v>410.24178863999998</v>
      </c>
      <c r="X32" s="5">
        <f>(V32*U25)+V32</f>
        <v>410.24178863999998</v>
      </c>
      <c r="Y32" s="18">
        <f>(X32*U25)+X32</f>
        <v>418.44662441279996</v>
      </c>
      <c r="Z32" s="18">
        <f>(X32*U25)+X32</f>
        <v>418.44662441279996</v>
      </c>
      <c r="AA32" s="18">
        <f>(Z32*U25)+Z32</f>
        <v>426.81555690105597</v>
      </c>
      <c r="AB32" s="5">
        <f>(Z32*U25)+Z32</f>
        <v>426.81555690105597</v>
      </c>
      <c r="AC32" s="8">
        <f>SUM(R32)</f>
        <v>386.58</v>
      </c>
    </row>
    <row r="33" spans="1:31">
      <c r="A33" s="22" t="s">
        <v>14</v>
      </c>
      <c r="B33" s="22">
        <v>379</v>
      </c>
      <c r="C33" s="23"/>
      <c r="D33" s="23"/>
      <c r="E33" s="23">
        <v>0</v>
      </c>
      <c r="F33" s="23"/>
      <c r="G33" s="23"/>
      <c r="H33" s="23"/>
      <c r="I33" s="23"/>
      <c r="J33" s="23"/>
      <c r="K33" s="23"/>
      <c r="L33" s="23"/>
      <c r="M33" s="23"/>
      <c r="N33" s="23"/>
      <c r="O33" s="22">
        <f t="shared" si="1"/>
        <v>0</v>
      </c>
      <c r="P33" s="22"/>
      <c r="Q33" s="5">
        <f>(B33*U25)+B33</f>
        <v>386.58</v>
      </c>
      <c r="R33" s="18">
        <f>(B33*U25)+B33</f>
        <v>386.58</v>
      </c>
      <c r="S33" s="18">
        <f>(R33*U25)+R33</f>
        <v>394.3116</v>
      </c>
      <c r="T33" s="5">
        <f>(R33*U25)+R33</f>
        <v>394.3116</v>
      </c>
      <c r="U33" s="5">
        <f>(T33*U25)+T33</f>
        <v>402.19783200000001</v>
      </c>
      <c r="V33" s="18">
        <f>(T33*U25)+T33</f>
        <v>402.19783200000001</v>
      </c>
      <c r="W33" s="18">
        <f>(V33*U25)+V33</f>
        <v>410.24178863999998</v>
      </c>
      <c r="X33" s="5">
        <f>(V33*U25)+V33</f>
        <v>410.24178863999998</v>
      </c>
      <c r="Y33" s="18">
        <f>(X33*U25)+X33</f>
        <v>418.44662441279996</v>
      </c>
      <c r="Z33" s="18">
        <f>(X33*U25)+X33</f>
        <v>418.44662441279996</v>
      </c>
      <c r="AA33" s="18">
        <f>(Z33*U25)+Z33</f>
        <v>426.81555690105597</v>
      </c>
      <c r="AB33" s="5">
        <f>(Z33*U25)+Z33</f>
        <v>426.81555690105597</v>
      </c>
      <c r="AC33" s="8"/>
    </row>
    <row r="34" spans="1:31">
      <c r="A34" s="22" t="s">
        <v>15</v>
      </c>
      <c r="B34" s="22">
        <v>379</v>
      </c>
      <c r="C34" s="23"/>
      <c r="D34" s="23"/>
      <c r="E34" s="23"/>
      <c r="F34" s="23">
        <v>1</v>
      </c>
      <c r="G34" s="23"/>
      <c r="H34" s="23"/>
      <c r="I34" s="23"/>
      <c r="J34" s="23"/>
      <c r="K34" s="23"/>
      <c r="L34" s="23"/>
      <c r="M34" s="23"/>
      <c r="N34" s="23"/>
      <c r="O34" s="22">
        <f t="shared" si="1"/>
        <v>379</v>
      </c>
      <c r="P34" s="22"/>
      <c r="Q34" s="5">
        <f>(B34*U25)+B34</f>
        <v>386.58</v>
      </c>
      <c r="R34" s="18">
        <f>(B34*U25)+B34</f>
        <v>386.58</v>
      </c>
      <c r="S34" s="18">
        <f>(R34*U25)+R34</f>
        <v>394.3116</v>
      </c>
      <c r="T34" s="6">
        <f>(R34*U25)+R34</f>
        <v>394.3116</v>
      </c>
      <c r="U34" s="5">
        <f>(T34*U25)+T34</f>
        <v>402.19783200000001</v>
      </c>
      <c r="V34" s="18">
        <f>(T34*U25)+T34</f>
        <v>402.19783200000001</v>
      </c>
      <c r="W34" s="18">
        <f>(V34*U25)+V34</f>
        <v>410.24178863999998</v>
      </c>
      <c r="X34" s="5">
        <f>(V34*U25)+V34</f>
        <v>410.24178863999998</v>
      </c>
      <c r="Y34" s="18">
        <f>(X34*U25)+X34</f>
        <v>418.44662441279996</v>
      </c>
      <c r="Z34" s="18">
        <f>(X34*U25)+X34</f>
        <v>418.44662441279996</v>
      </c>
      <c r="AA34" s="18">
        <f>(Z34*U25)+Z34</f>
        <v>426.81555690105597</v>
      </c>
      <c r="AB34" s="5">
        <f>(Z34*U25)+Z34</f>
        <v>426.81555690105597</v>
      </c>
      <c r="AC34" s="8">
        <f>SUM(T34)</f>
        <v>394.3116</v>
      </c>
    </row>
    <row r="35" spans="1:31">
      <c r="A35" s="22" t="s">
        <v>16</v>
      </c>
      <c r="B35" s="22">
        <v>379</v>
      </c>
      <c r="C35" s="23"/>
      <c r="D35" s="23"/>
      <c r="E35" s="23"/>
      <c r="F35" s="23"/>
      <c r="G35" s="23">
        <v>0</v>
      </c>
      <c r="H35" s="23"/>
      <c r="I35" s="23"/>
      <c r="J35" s="23"/>
      <c r="K35" s="23"/>
      <c r="L35" s="23"/>
      <c r="M35" s="23"/>
      <c r="N35" s="23"/>
      <c r="O35" s="22">
        <f t="shared" si="1"/>
        <v>0</v>
      </c>
      <c r="P35" s="22"/>
      <c r="Q35" s="5">
        <f>(B35*U25)+B35</f>
        <v>386.58</v>
      </c>
      <c r="R35" s="18">
        <f>(B35*U25)+B35</f>
        <v>386.58</v>
      </c>
      <c r="S35" s="18">
        <f>(R35*U25)+R35</f>
        <v>394.3116</v>
      </c>
      <c r="T35" s="5">
        <f>(R35*U25)+R35</f>
        <v>394.3116</v>
      </c>
      <c r="U35" s="18">
        <f>(T35*U25)+T35</f>
        <v>402.19783200000001</v>
      </c>
      <c r="V35" s="18">
        <f>(T35*U25)+T35</f>
        <v>402.19783200000001</v>
      </c>
      <c r="W35" s="18">
        <f>(V35*U25)+V35</f>
        <v>410.24178863999998</v>
      </c>
      <c r="X35" s="5">
        <f>(V35*U25)+V35</f>
        <v>410.24178863999998</v>
      </c>
      <c r="Y35" s="18">
        <f>(X35*U25)+X35</f>
        <v>418.44662441279996</v>
      </c>
      <c r="Z35" s="18">
        <f>(X35*U25)+X35</f>
        <v>418.44662441279996</v>
      </c>
      <c r="AA35" s="18">
        <f>(Z35*U25)+Z35</f>
        <v>426.81555690105597</v>
      </c>
      <c r="AB35" s="5">
        <f>(Z35*U25)+Z35</f>
        <v>426.81555690105597</v>
      </c>
      <c r="AC35" s="8"/>
    </row>
    <row r="36" spans="1:31">
      <c r="A36" s="22" t="s">
        <v>17</v>
      </c>
      <c r="B36" s="22">
        <v>379</v>
      </c>
      <c r="C36" s="23"/>
      <c r="D36" s="23"/>
      <c r="E36" s="23"/>
      <c r="F36" s="23"/>
      <c r="G36" s="23"/>
      <c r="H36" s="23">
        <v>1</v>
      </c>
      <c r="I36" s="23"/>
      <c r="J36" s="23"/>
      <c r="K36" s="23"/>
      <c r="L36" s="23"/>
      <c r="M36" s="23"/>
      <c r="N36" s="23"/>
      <c r="O36" s="22">
        <f t="shared" si="1"/>
        <v>379</v>
      </c>
      <c r="P36" s="22"/>
      <c r="Q36" s="5">
        <f>(B36*U25)+B36</f>
        <v>386.58</v>
      </c>
      <c r="R36" s="18">
        <f>(B36*U25)+B36</f>
        <v>386.58</v>
      </c>
      <c r="S36" s="18">
        <f>(R36*U25)+R36</f>
        <v>394.3116</v>
      </c>
      <c r="T36" s="5">
        <f>(R36*U25)+R36</f>
        <v>394.3116</v>
      </c>
      <c r="U36" s="18">
        <f>(T36*U25)+T36</f>
        <v>402.19783200000001</v>
      </c>
      <c r="V36" s="6">
        <f>(T36*U25)+T36</f>
        <v>402.19783200000001</v>
      </c>
      <c r="W36" s="18">
        <f>(V36*U25)+V36</f>
        <v>410.24178863999998</v>
      </c>
      <c r="X36" s="5">
        <f>(V36*U25)+V36</f>
        <v>410.24178863999998</v>
      </c>
      <c r="Y36" s="18">
        <f>(X36*U25)+X36</f>
        <v>418.44662441279996</v>
      </c>
      <c r="Z36" s="18">
        <f>(X36*U25)+X36</f>
        <v>418.44662441279996</v>
      </c>
      <c r="AA36" s="18">
        <f>(Z36*U25)+Z36</f>
        <v>426.81555690105597</v>
      </c>
      <c r="AB36" s="5">
        <f>(Z36*U25)+Z36</f>
        <v>426.81555690105597</v>
      </c>
      <c r="AC36" s="8">
        <f>SUM(V36)</f>
        <v>402.19783200000001</v>
      </c>
    </row>
    <row r="37" spans="1:31">
      <c r="A37" s="22" t="s">
        <v>73</v>
      </c>
      <c r="B37" s="22">
        <v>379</v>
      </c>
      <c r="C37" s="23"/>
      <c r="D37" s="23"/>
      <c r="E37" s="23"/>
      <c r="F37" s="23"/>
      <c r="G37" s="23"/>
      <c r="H37" s="23"/>
      <c r="I37" s="23">
        <v>0</v>
      </c>
      <c r="J37" s="23"/>
      <c r="K37" s="23"/>
      <c r="L37" s="23"/>
      <c r="M37" s="23"/>
      <c r="N37" s="23"/>
      <c r="O37" s="22">
        <f>B37*(C37+D37+E37+F37+G37+H37+I37)</f>
        <v>0</v>
      </c>
      <c r="P37" s="22"/>
      <c r="Q37" s="5">
        <f>(B37*U25)+B37</f>
        <v>386.58</v>
      </c>
      <c r="R37" s="18">
        <f>(B37*U25)+B37</f>
        <v>386.58</v>
      </c>
      <c r="S37" s="18">
        <f>(R37*U25)+R37</f>
        <v>394.3116</v>
      </c>
      <c r="T37" s="5">
        <f>(R37*U25)+R37</f>
        <v>394.3116</v>
      </c>
      <c r="U37" s="18">
        <f>(T37*U25)+T37</f>
        <v>402.19783200000001</v>
      </c>
      <c r="V37" s="18">
        <f>(T37*U25)+T37</f>
        <v>402.19783200000001</v>
      </c>
      <c r="W37" s="18">
        <f>(V37*U25)+V37</f>
        <v>410.24178863999998</v>
      </c>
      <c r="X37" s="5">
        <f>(V37*U25)+V37</f>
        <v>410.24178863999998</v>
      </c>
      <c r="Y37" s="18">
        <f>(X37*U25)+X37</f>
        <v>418.44662441279996</v>
      </c>
      <c r="Z37" s="18">
        <f>(X37*U25)+X37</f>
        <v>418.44662441279996</v>
      </c>
      <c r="AA37" s="18">
        <f>(Z37*U25)+Z37</f>
        <v>426.81555690105597</v>
      </c>
      <c r="AB37" s="5">
        <f>(Z37*U25)+Z37</f>
        <v>426.81555690105597</v>
      </c>
      <c r="AC37" s="8"/>
    </row>
    <row r="38" spans="1:31">
      <c r="A38" s="22" t="s">
        <v>74</v>
      </c>
      <c r="B38" s="22">
        <v>379</v>
      </c>
      <c r="C38" s="23"/>
      <c r="D38" s="23"/>
      <c r="E38" s="23"/>
      <c r="F38" s="23"/>
      <c r="G38" s="23"/>
      <c r="H38" s="23"/>
      <c r="I38" s="23"/>
      <c r="J38" s="23">
        <v>1</v>
      </c>
      <c r="K38" s="23"/>
      <c r="L38" s="23"/>
      <c r="M38" s="23"/>
      <c r="N38" s="23"/>
      <c r="O38" s="22">
        <f>B38*(C38+D38+E38+F38+G38+H38+I38+J38+K38+L38+M38+N38)</f>
        <v>379</v>
      </c>
      <c r="P38" s="22"/>
      <c r="Q38" s="5">
        <f>(B38*U25)+B38</f>
        <v>386.58</v>
      </c>
      <c r="R38" s="18">
        <f>(B38*U25)+B38</f>
        <v>386.58</v>
      </c>
      <c r="S38" s="18">
        <f>(R38*U25)+R38</f>
        <v>394.3116</v>
      </c>
      <c r="T38" s="5">
        <f>(R38*U25)+R38</f>
        <v>394.3116</v>
      </c>
      <c r="U38" s="18">
        <f>(T38*U25)+T38</f>
        <v>402.19783200000001</v>
      </c>
      <c r="V38" s="18">
        <f>(T38*U25)+T38</f>
        <v>402.19783200000001</v>
      </c>
      <c r="W38" s="18">
        <f>(V38*U25)+V38</f>
        <v>410.24178863999998</v>
      </c>
      <c r="X38" s="6">
        <f>(V38*U25)+V38</f>
        <v>410.24178863999998</v>
      </c>
      <c r="Y38" s="18">
        <f>(X38*U25)+X38</f>
        <v>418.44662441279996</v>
      </c>
      <c r="Z38" s="18">
        <f>(X38*U25)+X38</f>
        <v>418.44662441279996</v>
      </c>
      <c r="AA38" s="18">
        <f>(Z38*U25)+Z38</f>
        <v>426.81555690105597</v>
      </c>
      <c r="AB38" s="5">
        <f>(Z38*U25)+Z38</f>
        <v>426.81555690105597</v>
      </c>
      <c r="AC38" s="8">
        <f>SUM(X38)</f>
        <v>410.24178863999998</v>
      </c>
    </row>
    <row r="39" spans="1:31">
      <c r="A39" s="22" t="s">
        <v>75</v>
      </c>
      <c r="B39" s="22">
        <v>379</v>
      </c>
      <c r="C39" s="23"/>
      <c r="D39" s="23"/>
      <c r="E39" s="23"/>
      <c r="F39" s="23"/>
      <c r="G39" s="23"/>
      <c r="H39" s="23"/>
      <c r="I39" s="23"/>
      <c r="J39" s="23"/>
      <c r="K39" s="23">
        <v>0</v>
      </c>
      <c r="L39" s="23"/>
      <c r="M39" s="23"/>
      <c r="N39" s="23"/>
      <c r="O39" s="22">
        <f>B39*(C39+D39+E39+F39+G39+H39+I39+J39+K39+L39+M39+N39)</f>
        <v>0</v>
      </c>
      <c r="P39" s="22"/>
      <c r="Q39" s="5">
        <f>(B39*U25)+B39</f>
        <v>386.58</v>
      </c>
      <c r="R39" s="18">
        <f>(B39*U25)+B39</f>
        <v>386.58</v>
      </c>
      <c r="S39" s="18">
        <f>(R39*U25)+R39</f>
        <v>394.3116</v>
      </c>
      <c r="T39" s="5">
        <f>(R39*U25)+R39</f>
        <v>394.3116</v>
      </c>
      <c r="U39" s="18">
        <f>(T39*U25)+T39</f>
        <v>402.19783200000001</v>
      </c>
      <c r="V39" s="18">
        <f>(T39*U25)+T39</f>
        <v>402.19783200000001</v>
      </c>
      <c r="W39" s="18">
        <f>(V39*U25)+V39</f>
        <v>410.24178863999998</v>
      </c>
      <c r="X39" s="5">
        <f>(V39*U25)+V39</f>
        <v>410.24178863999998</v>
      </c>
      <c r="Y39" s="18">
        <f>(X39*U25)+X39</f>
        <v>418.44662441279996</v>
      </c>
      <c r="Z39" s="18">
        <f>(X39*U25)+X39</f>
        <v>418.44662441279996</v>
      </c>
      <c r="AA39" s="18">
        <f>(Z39*U25)+Z39</f>
        <v>426.81555690105597</v>
      </c>
      <c r="AB39" s="5">
        <f>(Z39*U25)+Z39</f>
        <v>426.81555690105597</v>
      </c>
      <c r="AC39" s="8"/>
    </row>
    <row r="40" spans="1:31">
      <c r="A40" s="22" t="s">
        <v>76</v>
      </c>
      <c r="B40" s="22">
        <v>379</v>
      </c>
      <c r="C40" s="23"/>
      <c r="D40" s="23"/>
      <c r="E40" s="23"/>
      <c r="F40" s="23"/>
      <c r="G40" s="23"/>
      <c r="H40" s="23"/>
      <c r="I40" s="23"/>
      <c r="J40" s="23"/>
      <c r="K40" s="23"/>
      <c r="L40" s="23">
        <v>1</v>
      </c>
      <c r="M40" s="23"/>
      <c r="N40" s="23"/>
      <c r="O40" s="22">
        <f>B40*(C40+D40+E40+F40+G40+H40+I40+J40+K40+L40+M40+N40)</f>
        <v>379</v>
      </c>
      <c r="P40" s="22"/>
      <c r="Q40" s="5">
        <f>(B40*U25)+B40</f>
        <v>386.58</v>
      </c>
      <c r="R40" s="18">
        <f>(B40*U25)+B40</f>
        <v>386.58</v>
      </c>
      <c r="S40" s="18">
        <f>(R40*U25)+R40</f>
        <v>394.3116</v>
      </c>
      <c r="T40" s="5">
        <f>(R40*U25)+R40</f>
        <v>394.3116</v>
      </c>
      <c r="U40" s="18">
        <f>(T40*U25)+T40</f>
        <v>402.19783200000001</v>
      </c>
      <c r="V40" s="18">
        <f>(T40*U25)+T40</f>
        <v>402.19783200000001</v>
      </c>
      <c r="W40" s="18">
        <f>(V40*U25)+V40</f>
        <v>410.24178863999998</v>
      </c>
      <c r="X40" s="5">
        <f>(V40*U25)+V40</f>
        <v>410.24178863999998</v>
      </c>
      <c r="Y40" s="18">
        <f>(X40*U25)+X40</f>
        <v>418.44662441279996</v>
      </c>
      <c r="Z40" s="6">
        <f>(X40*U25)+X40</f>
        <v>418.44662441279996</v>
      </c>
      <c r="AA40" s="18">
        <f>(Z40*U25)+Z40</f>
        <v>426.81555690105597</v>
      </c>
      <c r="AB40" s="5">
        <f>(Z40*U25)+Z40</f>
        <v>426.81555690105597</v>
      </c>
      <c r="AC40" s="8">
        <f>SUM(Z40)</f>
        <v>418.44662441279996</v>
      </c>
    </row>
    <row r="41" spans="1:31">
      <c r="A41" s="22" t="s">
        <v>77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>
        <v>0</v>
      </c>
      <c r="N41" s="23"/>
      <c r="O41" s="22">
        <f>B41*(C41+D41+E41+F41+G41+H41+I41+J41+K41+L41+M41+N41)</f>
        <v>0</v>
      </c>
      <c r="P41" s="22"/>
      <c r="Q41" s="5">
        <f>(B41*U25)+B41</f>
        <v>386.58</v>
      </c>
      <c r="R41" s="18">
        <f>(B41*U25)+B41</f>
        <v>386.58</v>
      </c>
      <c r="S41" s="18">
        <f>(R41*U25)+R41</f>
        <v>394.3116</v>
      </c>
      <c r="T41" s="5">
        <f>(R41*U25)+R41</f>
        <v>394.3116</v>
      </c>
      <c r="U41" s="18">
        <f>(T41*U25)+T41</f>
        <v>402.19783200000001</v>
      </c>
      <c r="V41" s="18">
        <f>(T41*U25)+T41</f>
        <v>402.19783200000001</v>
      </c>
      <c r="W41" s="18">
        <f>(V41*U25)+V41</f>
        <v>410.24178863999998</v>
      </c>
      <c r="X41" s="5">
        <f>(V41*U25)+V41</f>
        <v>410.24178863999998</v>
      </c>
      <c r="Y41" s="18">
        <f>(X41*U25)+X41</f>
        <v>418.44662441279996</v>
      </c>
      <c r="Z41" s="18">
        <f>(X41*U25)+X41</f>
        <v>418.44662441279996</v>
      </c>
      <c r="AA41" s="18">
        <f>(Z41*U25)+Z41</f>
        <v>426.81555690105597</v>
      </c>
      <c r="AB41" s="5">
        <f>(Z41*U25)+Z41</f>
        <v>426.81555690105597</v>
      </c>
      <c r="AC41" s="8"/>
    </row>
    <row r="42" spans="1:31">
      <c r="A42" s="22" t="s">
        <v>78</v>
      </c>
      <c r="B42" s="22">
        <v>379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>
        <v>1</v>
      </c>
      <c r="O42" s="22">
        <f>B42*(C42+D42+E42+F42+G42+H42+I42+J42+K42+L42+M42+N42)</f>
        <v>379</v>
      </c>
      <c r="P42" s="22"/>
      <c r="Q42" s="5">
        <f>(B42*U25)+B42</f>
        <v>386.58</v>
      </c>
      <c r="R42" s="18">
        <f>(B42*U25)+B42</f>
        <v>386.58</v>
      </c>
      <c r="S42" s="18">
        <f>(R42*U25)+R42</f>
        <v>394.3116</v>
      </c>
      <c r="T42" s="5">
        <f>(R42*U25)+R42</f>
        <v>394.3116</v>
      </c>
      <c r="U42" s="18">
        <f>(T42*U25)+T42</f>
        <v>402.19783200000001</v>
      </c>
      <c r="V42" s="18">
        <f>(T42*U25)+T42</f>
        <v>402.19783200000001</v>
      </c>
      <c r="W42" s="18">
        <f>(V42*U25)+V42</f>
        <v>410.24178863999998</v>
      </c>
      <c r="X42" s="5">
        <f>(V42*U25)+V42</f>
        <v>410.24178863999998</v>
      </c>
      <c r="Y42" s="18">
        <f>(X42*U25)+X42</f>
        <v>418.44662441279996</v>
      </c>
      <c r="Z42" s="18">
        <f>(X42*U25)+X42</f>
        <v>418.44662441279996</v>
      </c>
      <c r="AA42" s="18">
        <f>(Z42*U25)+Z42</f>
        <v>426.81555690105597</v>
      </c>
      <c r="AB42" s="6">
        <f>(Z42*U25)+Z42</f>
        <v>426.81555690105597</v>
      </c>
      <c r="AC42" s="8">
        <f>SUM(AB42)</f>
        <v>426.81555690105597</v>
      </c>
    </row>
    <row r="43" spans="1:31">
      <c r="A43" s="22"/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2"/>
      <c r="P43" s="22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8"/>
    </row>
    <row r="44" spans="1:31">
      <c r="A44" s="22" t="s">
        <v>19</v>
      </c>
      <c r="B44" s="22">
        <v>4.5</v>
      </c>
      <c r="C44" s="23">
        <v>1</v>
      </c>
      <c r="D44" s="23">
        <v>1</v>
      </c>
      <c r="E44" s="23">
        <v>1</v>
      </c>
      <c r="F44" s="23">
        <v>1</v>
      </c>
      <c r="G44" s="23">
        <v>1</v>
      </c>
      <c r="H44" s="23">
        <v>1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2">
        <f>SUM(B44)*(C44+D44+E44+F44+G44+H44+I44+J44+K44+L44+M44+N44)</f>
        <v>54</v>
      </c>
      <c r="P44" s="22"/>
      <c r="Q44" s="18">
        <f>(B44*U25)+B44</f>
        <v>4.59</v>
      </c>
      <c r="R44" s="6">
        <f>(B44*U25)+B44</f>
        <v>4.59</v>
      </c>
      <c r="S44" s="18">
        <f>(R44*U25)+R44</f>
        <v>4.6818</v>
      </c>
      <c r="T44" s="6">
        <f>(R44*U25)+R44</f>
        <v>4.6818</v>
      </c>
      <c r="U44" s="18">
        <f>(T44*U25)+T44</f>
        <v>4.775436</v>
      </c>
      <c r="V44" s="6">
        <f>(T44*U25)+T44</f>
        <v>4.775436</v>
      </c>
      <c r="W44" s="18">
        <f>(V44*U25)+V44</f>
        <v>4.8709447199999998</v>
      </c>
      <c r="X44" s="6">
        <f>(V44*U25)+V44</f>
        <v>4.8709447199999998</v>
      </c>
      <c r="Y44" s="18">
        <f>(X44*U25)+X44</f>
        <v>4.9683636143999994</v>
      </c>
      <c r="Z44" s="6">
        <f>(X44*U25)+X44</f>
        <v>4.9683636143999994</v>
      </c>
      <c r="AA44" s="18">
        <f>(Z44*U25)+Z44</f>
        <v>5.0677308866879995</v>
      </c>
      <c r="AB44" s="6">
        <f>(Z44*U25)+Z44</f>
        <v>5.0677308866879995</v>
      </c>
      <c r="AC44" s="8">
        <f>SUM(R44,T44,V44,X44,Z44,AB44)</f>
        <v>28.954275221088</v>
      </c>
    </row>
    <row r="45" spans="1:3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">
        <f>SUM(O27:O44)</f>
        <v>10757.7</v>
      </c>
      <c r="P45" s="22"/>
      <c r="Q45" s="22"/>
      <c r="R45" s="22"/>
      <c r="S45" s="22"/>
      <c r="T45" s="22"/>
      <c r="U45" s="22"/>
      <c r="V45" s="5"/>
      <c r="W45" s="5"/>
      <c r="X45" s="5"/>
      <c r="Y45" s="5"/>
      <c r="Z45" s="5"/>
      <c r="AA45" s="5"/>
      <c r="AB45" s="5"/>
      <c r="AC45" s="8">
        <f>SUM(AC27:AC29,AC32,AC34,AC36,AC38,AC40,AC42:AC44)</f>
        <v>11521.565465253178</v>
      </c>
    </row>
    <row r="46" spans="1:3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5">
        <f>AC45/6</f>
        <v>1920.2609108755296</v>
      </c>
      <c r="AE46" s="5">
        <f>SUM(R47:Z47)/5</f>
        <v>1851.3930912710402</v>
      </c>
    </row>
    <row r="47" spans="1:3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5">
        <f>O45/12</f>
        <v>896.47500000000002</v>
      </c>
      <c r="P47" s="22"/>
      <c r="Q47" s="9"/>
      <c r="R47" s="9">
        <f>SUM(R27,R29,R32,R44)</f>
        <v>1597.32</v>
      </c>
      <c r="S47" s="9">
        <v>0</v>
      </c>
      <c r="T47" s="9">
        <f>SUM(T27:T30,T34,T43:T44)</f>
        <v>2092.1403599999999</v>
      </c>
      <c r="U47" s="9">
        <v>0</v>
      </c>
      <c r="V47" s="9">
        <f>SUM(V27,V29,V36,V44)</f>
        <v>1661.8517280000001</v>
      </c>
      <c r="W47" s="9">
        <v>0</v>
      </c>
      <c r="X47" s="9">
        <f>SUM(X27:X30,X38,X43:X44)</f>
        <v>2176.6628305439999</v>
      </c>
      <c r="Y47" s="9">
        <v>0</v>
      </c>
      <c r="Z47" s="9">
        <f>SUM(Z27,Z29,Z40,Z44)</f>
        <v>1728.9905378112001</v>
      </c>
      <c r="AA47" s="9">
        <v>0</v>
      </c>
      <c r="AB47" s="9">
        <f>SUM(AB27:AB30,AB42:AB44)</f>
        <v>2264.6000088979777</v>
      </c>
      <c r="AC47" s="9">
        <f>SUM(Q47:AB47)</f>
        <v>11521.565465253179</v>
      </c>
    </row>
    <row r="52" spans="1:48">
      <c r="A52" s="2" t="s">
        <v>161</v>
      </c>
      <c r="B52" s="22" t="s">
        <v>9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 t="s">
        <v>20</v>
      </c>
      <c r="U52" s="22"/>
      <c r="V52" s="28">
        <v>1.02</v>
      </c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1:48">
      <c r="A53" s="21" t="s">
        <v>136</v>
      </c>
      <c r="B53" s="4" t="s">
        <v>138</v>
      </c>
      <c r="C53" s="4" t="s">
        <v>139</v>
      </c>
      <c r="D53" s="4" t="s">
        <v>140</v>
      </c>
      <c r="E53" s="4" t="s">
        <v>141</v>
      </c>
      <c r="F53" s="4" t="s">
        <v>142</v>
      </c>
      <c r="G53" s="4" t="s">
        <v>143</v>
      </c>
      <c r="H53" s="4" t="s">
        <v>144</v>
      </c>
      <c r="I53" s="4"/>
      <c r="J53" s="29" t="s">
        <v>106</v>
      </c>
      <c r="K53" s="29" t="s">
        <v>107</v>
      </c>
      <c r="L53" s="29" t="s">
        <v>61</v>
      </c>
      <c r="M53" s="29" t="s">
        <v>108</v>
      </c>
      <c r="N53" s="29" t="s">
        <v>109</v>
      </c>
      <c r="O53" s="29" t="s">
        <v>64</v>
      </c>
      <c r="P53" s="29" t="s">
        <v>110</v>
      </c>
      <c r="Q53" s="29" t="s">
        <v>111</v>
      </c>
      <c r="R53" s="29" t="s">
        <v>66</v>
      </c>
      <c r="S53" s="29" t="s">
        <v>112</v>
      </c>
      <c r="T53" s="29" t="s">
        <v>113</v>
      </c>
      <c r="U53" s="29" t="s">
        <v>68</v>
      </c>
      <c r="V53" s="29" t="s">
        <v>114</v>
      </c>
      <c r="W53" s="29" t="s">
        <v>115</v>
      </c>
      <c r="X53" s="29" t="s">
        <v>70</v>
      </c>
      <c r="Y53" s="29" t="s">
        <v>116</v>
      </c>
      <c r="Z53" s="29" t="s">
        <v>117</v>
      </c>
      <c r="AA53" s="29" t="s">
        <v>72</v>
      </c>
      <c r="AB53" s="4" t="s">
        <v>46</v>
      </c>
      <c r="AC53" s="4"/>
      <c r="AD53" s="4" t="s">
        <v>124</v>
      </c>
      <c r="AE53" s="4" t="s">
        <v>125</v>
      </c>
      <c r="AF53" s="4" t="s">
        <v>80</v>
      </c>
      <c r="AG53" s="4" t="s">
        <v>126</v>
      </c>
      <c r="AH53" s="4" t="s">
        <v>127</v>
      </c>
      <c r="AI53" s="4" t="s">
        <v>82</v>
      </c>
      <c r="AJ53" s="4" t="s">
        <v>128</v>
      </c>
      <c r="AK53" s="4" t="s">
        <v>129</v>
      </c>
      <c r="AL53" s="4" t="s">
        <v>84</v>
      </c>
      <c r="AM53" s="4" t="s">
        <v>130</v>
      </c>
      <c r="AN53" s="4" t="s">
        <v>131</v>
      </c>
      <c r="AO53" s="4" t="s">
        <v>86</v>
      </c>
      <c r="AP53" s="4" t="s">
        <v>132</v>
      </c>
      <c r="AQ53" s="4" t="s">
        <v>133</v>
      </c>
      <c r="AR53" s="4" t="s">
        <v>88</v>
      </c>
      <c r="AS53" s="4" t="s">
        <v>134</v>
      </c>
      <c r="AT53" s="4" t="s">
        <v>135</v>
      </c>
      <c r="AU53" s="4" t="s">
        <v>90</v>
      </c>
      <c r="AV53" s="4"/>
    </row>
    <row r="54" spans="1:48">
      <c r="A54" s="22"/>
      <c r="B54" s="22"/>
      <c r="C54" s="5"/>
      <c r="D54" s="5"/>
      <c r="E54" s="5"/>
      <c r="F54" s="5"/>
      <c r="G54" s="5"/>
      <c r="H54" s="5"/>
      <c r="I54" s="5"/>
      <c r="J54" s="30">
        <v>1</v>
      </c>
      <c r="K54" s="30">
        <v>1</v>
      </c>
      <c r="L54" s="30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1</v>
      </c>
      <c r="W54" s="30">
        <v>1</v>
      </c>
      <c r="X54" s="30">
        <v>1</v>
      </c>
      <c r="Y54" s="30">
        <v>1</v>
      </c>
      <c r="Z54" s="30">
        <v>1</v>
      </c>
      <c r="AA54" s="30">
        <v>1</v>
      </c>
      <c r="AB54" s="22">
        <f>B54*(J54+K54+L54+M54+N54+O54+P54+Q54+R54+S54+T54+U54+V54+W54+X54+Y54+Z54+AA54)</f>
        <v>0</v>
      </c>
      <c r="AC54" s="22">
        <v>114.4</v>
      </c>
      <c r="AD54" s="6">
        <f>B54</f>
        <v>0</v>
      </c>
      <c r="AE54" s="6">
        <f>AD54</f>
        <v>0</v>
      </c>
      <c r="AF54" s="6">
        <f>C54</f>
        <v>0</v>
      </c>
      <c r="AG54" s="6">
        <f>C54</f>
        <v>0</v>
      </c>
      <c r="AH54" s="6">
        <f>C54</f>
        <v>0</v>
      </c>
      <c r="AI54" s="6">
        <f>D54</f>
        <v>0</v>
      </c>
      <c r="AJ54" s="6">
        <f>D54</f>
        <v>0</v>
      </c>
      <c r="AK54" s="6">
        <f>D54</f>
        <v>0</v>
      </c>
      <c r="AL54" s="6">
        <f>E54</f>
        <v>0</v>
      </c>
      <c r="AM54" s="6">
        <f>E54</f>
        <v>0</v>
      </c>
      <c r="AN54" s="6">
        <f>E54</f>
        <v>0</v>
      </c>
      <c r="AO54" s="6">
        <f>F54</f>
        <v>0</v>
      </c>
      <c r="AP54" s="6">
        <f>F54</f>
        <v>0</v>
      </c>
      <c r="AQ54" s="6">
        <f>F54</f>
        <v>0</v>
      </c>
      <c r="AR54" s="6">
        <f>G54</f>
        <v>0</v>
      </c>
      <c r="AS54" s="6">
        <f>G54</f>
        <v>0</v>
      </c>
      <c r="AT54" s="6">
        <f>G54</f>
        <v>0</v>
      </c>
      <c r="AU54" s="6">
        <f>H54</f>
        <v>0</v>
      </c>
      <c r="AV54" s="8">
        <f>SUM(AD54:AU54)</f>
        <v>0</v>
      </c>
    </row>
    <row r="55" spans="1:48">
      <c r="A55" s="22" t="s">
        <v>35</v>
      </c>
      <c r="B55" s="22">
        <v>905.5</v>
      </c>
      <c r="C55" s="5">
        <f t="shared" ref="C55:H55" si="2">B55*$V$52</f>
        <v>923.61</v>
      </c>
      <c r="D55" s="5">
        <f t="shared" si="2"/>
        <v>942.08220000000006</v>
      </c>
      <c r="E55" s="5">
        <f t="shared" si="2"/>
        <v>960.92384400000003</v>
      </c>
      <c r="F55" s="5">
        <f t="shared" si="2"/>
        <v>980.14232088000006</v>
      </c>
      <c r="G55" s="5">
        <f t="shared" si="2"/>
        <v>999.74516729760012</v>
      </c>
      <c r="H55" s="5">
        <f t="shared" si="2"/>
        <v>1019.7400706435521</v>
      </c>
      <c r="I55" s="5"/>
      <c r="J55" s="30"/>
      <c r="K55" s="30">
        <v>1</v>
      </c>
      <c r="L55" s="30"/>
      <c r="M55" s="30">
        <v>1</v>
      </c>
      <c r="N55" s="30"/>
      <c r="O55" s="30">
        <v>1</v>
      </c>
      <c r="P55" s="30"/>
      <c r="Q55" s="30">
        <v>1</v>
      </c>
      <c r="R55" s="30"/>
      <c r="S55" s="30">
        <v>1</v>
      </c>
      <c r="T55" s="30"/>
      <c r="U55" s="30">
        <v>1</v>
      </c>
      <c r="V55" s="30">
        <v>0</v>
      </c>
      <c r="W55" s="30">
        <v>1</v>
      </c>
      <c r="X55" s="30">
        <v>0</v>
      </c>
      <c r="Y55" s="30">
        <v>1</v>
      </c>
      <c r="Z55" s="30">
        <v>0</v>
      </c>
      <c r="AA55" s="30">
        <v>1</v>
      </c>
      <c r="AB55" s="22">
        <f>B55*(J55+K55+L55+M55+N55+O55+P55+Q55+R55+S55+T55+U55+V55+W55+X55+Y55+Z55+AA55)</f>
        <v>8149.5</v>
      </c>
      <c r="AC55" s="22">
        <v>270</v>
      </c>
      <c r="AD55" s="5"/>
      <c r="AE55" s="6">
        <f>B55</f>
        <v>905.5</v>
      </c>
      <c r="AF55" s="5"/>
      <c r="AG55" s="6">
        <f>C55</f>
        <v>923.61</v>
      </c>
      <c r="AH55" s="5"/>
      <c r="AI55" s="6">
        <f>D55</f>
        <v>942.08220000000006</v>
      </c>
      <c r="AJ55" s="5"/>
      <c r="AK55" s="6">
        <f>D55</f>
        <v>942.08220000000006</v>
      </c>
      <c r="AL55" s="5"/>
      <c r="AM55" s="6">
        <f>E55</f>
        <v>960.92384400000003</v>
      </c>
      <c r="AN55" s="5"/>
      <c r="AO55" s="6">
        <f>F55</f>
        <v>980.14232088000006</v>
      </c>
      <c r="AP55" s="18"/>
      <c r="AQ55" s="6">
        <f>F55</f>
        <v>980.14232088000006</v>
      </c>
      <c r="AR55" s="18"/>
      <c r="AS55" s="6">
        <f>G55</f>
        <v>999.74516729760012</v>
      </c>
      <c r="AT55" s="18"/>
      <c r="AU55" s="6">
        <f>H55</f>
        <v>1019.7400706435521</v>
      </c>
      <c r="AV55" s="8">
        <f t="shared" ref="AV55:AV75" si="3">SUM(AD55:AU55)</f>
        <v>8653.9681237011519</v>
      </c>
    </row>
    <row r="56" spans="1:48">
      <c r="A56" s="22" t="s">
        <v>36</v>
      </c>
      <c r="B56" s="22">
        <v>444.9</v>
      </c>
      <c r="C56" s="5">
        <f t="shared" ref="C56:H77" si="4">B56*$V$52</f>
        <v>453.798</v>
      </c>
      <c r="D56" s="5">
        <f t="shared" si="4"/>
        <v>462.87396000000001</v>
      </c>
      <c r="E56" s="5">
        <f t="shared" si="4"/>
        <v>472.13143920000005</v>
      </c>
      <c r="F56" s="5">
        <f t="shared" si="4"/>
        <v>481.57406798400007</v>
      </c>
      <c r="G56" s="5">
        <f t="shared" si="4"/>
        <v>491.2055493436801</v>
      </c>
      <c r="H56" s="5">
        <f t="shared" si="4"/>
        <v>501.02966033055372</v>
      </c>
      <c r="I56" s="5"/>
      <c r="J56" s="30"/>
      <c r="K56" s="30"/>
      <c r="L56" s="30"/>
      <c r="M56" s="30">
        <v>1</v>
      </c>
      <c r="N56" s="30"/>
      <c r="O56" s="30"/>
      <c r="P56" s="30"/>
      <c r="Q56" s="30">
        <v>1</v>
      </c>
      <c r="R56" s="30"/>
      <c r="S56" s="30">
        <v>0</v>
      </c>
      <c r="T56" s="30"/>
      <c r="U56" s="30">
        <v>1</v>
      </c>
      <c r="V56" s="30"/>
      <c r="W56" s="30"/>
      <c r="X56" s="30"/>
      <c r="Y56" s="30">
        <v>1</v>
      </c>
      <c r="Z56" s="30"/>
      <c r="AA56" s="30"/>
      <c r="AB56" s="22">
        <f>B56*(J56+K56+L56+M56+N56+O56+P56+Q56+R56+S56+T56+U56+V56+W56+X56+Y56+Z56+AA56)</f>
        <v>1779.6</v>
      </c>
      <c r="AC56" s="22">
        <v>239.1</v>
      </c>
      <c r="AD56" s="5"/>
      <c r="AE56" s="5"/>
      <c r="AF56" s="5"/>
      <c r="AG56" s="6">
        <f>C56</f>
        <v>453.798</v>
      </c>
      <c r="AH56" s="5"/>
      <c r="AI56" s="5"/>
      <c r="AJ56" s="5"/>
      <c r="AK56" s="6">
        <f>D56</f>
        <v>462.87396000000001</v>
      </c>
      <c r="AL56" s="5"/>
      <c r="AM56" s="5"/>
      <c r="AN56" s="5"/>
      <c r="AO56" s="6">
        <f>E56</f>
        <v>472.13143920000005</v>
      </c>
      <c r="AP56" s="18"/>
      <c r="AQ56" s="18"/>
      <c r="AR56" s="18"/>
      <c r="AS56" s="6">
        <f>G56</f>
        <v>491.2055493436801</v>
      </c>
      <c r="AT56" s="18"/>
      <c r="AU56" s="18"/>
      <c r="AV56" s="8">
        <f t="shared" si="3"/>
        <v>1880.0089485436802</v>
      </c>
    </row>
    <row r="57" spans="1:48">
      <c r="A57" s="22" t="s">
        <v>40</v>
      </c>
      <c r="B57" s="22">
        <v>277</v>
      </c>
      <c r="C57" s="5">
        <f t="shared" si="4"/>
        <v>282.54000000000002</v>
      </c>
      <c r="D57" s="5">
        <f t="shared" si="4"/>
        <v>288.19080000000002</v>
      </c>
      <c r="E57" s="5">
        <f t="shared" si="4"/>
        <v>293.95461600000004</v>
      </c>
      <c r="F57" s="5">
        <f t="shared" si="4"/>
        <v>299.83370832000003</v>
      </c>
      <c r="G57" s="5">
        <f t="shared" si="4"/>
        <v>305.83038248640003</v>
      </c>
      <c r="H57" s="5">
        <f t="shared" si="4"/>
        <v>311.94699013612802</v>
      </c>
      <c r="I57" s="5"/>
      <c r="J57" s="30">
        <v>1</v>
      </c>
      <c r="K57" s="30">
        <v>1</v>
      </c>
      <c r="L57" s="31"/>
      <c r="M57" s="30">
        <v>2</v>
      </c>
      <c r="N57" s="30"/>
      <c r="O57" s="30">
        <v>2</v>
      </c>
      <c r="P57" s="30"/>
      <c r="Q57" s="30">
        <v>2</v>
      </c>
      <c r="R57" s="30"/>
      <c r="S57" s="30">
        <v>2</v>
      </c>
      <c r="T57" s="30"/>
      <c r="U57" s="30">
        <v>2</v>
      </c>
      <c r="V57" s="30"/>
      <c r="W57" s="30">
        <v>2</v>
      </c>
      <c r="X57" s="30"/>
      <c r="Y57" s="30">
        <v>2</v>
      </c>
      <c r="Z57" s="30"/>
      <c r="AA57" s="30">
        <v>2</v>
      </c>
      <c r="AB57" s="22">
        <f>B57*(J57+K57+L57+M57+N57+O57+P57+Q57+R57+S57+T57+U57+V57+W57+X57+Y57+Z57+AA57)</f>
        <v>4986</v>
      </c>
      <c r="AC57" s="22">
        <v>73.099999999999994</v>
      </c>
      <c r="AD57" s="6">
        <v>0</v>
      </c>
      <c r="AE57" s="6">
        <f>B57*K57</f>
        <v>277</v>
      </c>
      <c r="AF57" s="5"/>
      <c r="AG57" s="6">
        <f>C57*M57</f>
        <v>565.08000000000004</v>
      </c>
      <c r="AH57" s="18"/>
      <c r="AI57" s="6">
        <f>D57*O57</f>
        <v>576.38160000000005</v>
      </c>
      <c r="AJ57" s="18"/>
      <c r="AK57" s="6">
        <f>D57*Q57</f>
        <v>576.38160000000005</v>
      </c>
      <c r="AL57" s="18"/>
      <c r="AM57" s="6">
        <f>E57*S57</f>
        <v>587.90923200000009</v>
      </c>
      <c r="AN57" s="18"/>
      <c r="AO57" s="6">
        <f>F57*U57</f>
        <v>599.66741664000006</v>
      </c>
      <c r="AP57" s="18"/>
      <c r="AQ57" s="6">
        <f>F57*W57</f>
        <v>599.66741664000006</v>
      </c>
      <c r="AR57" s="18"/>
      <c r="AS57" s="6">
        <f>G57*Y57</f>
        <v>611.66076497280005</v>
      </c>
      <c r="AT57" s="18"/>
      <c r="AU57" s="6">
        <f>H57*AA57</f>
        <v>623.89398027225604</v>
      </c>
      <c r="AV57" s="8">
        <f t="shared" si="3"/>
        <v>5017.6420105250563</v>
      </c>
    </row>
    <row r="58" spans="1:48">
      <c r="A58" s="22" t="s">
        <v>12</v>
      </c>
      <c r="B58" s="22">
        <v>332.5</v>
      </c>
      <c r="C58" s="5">
        <f t="shared" si="4"/>
        <v>339.15000000000003</v>
      </c>
      <c r="D58" s="5">
        <f t="shared" si="4"/>
        <v>345.93300000000005</v>
      </c>
      <c r="E58" s="5">
        <f t="shared" si="4"/>
        <v>352.85166000000004</v>
      </c>
      <c r="F58" s="5">
        <f t="shared" si="4"/>
        <v>359.90869320000007</v>
      </c>
      <c r="G58" s="5">
        <f t="shared" si="4"/>
        <v>367.10686706400008</v>
      </c>
      <c r="H58" s="5">
        <f t="shared" si="4"/>
        <v>374.44900440528011</v>
      </c>
      <c r="I58" s="5"/>
      <c r="J58" s="30">
        <v>1</v>
      </c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ref="AB58:AB75" si="5">B58*(J58+K58+L58+M58+N58+O58+P58+Q58+R58+S58+T58+U58+V58+W58+X58+Y58+Z58+AA58)</f>
        <v>332.5</v>
      </c>
      <c r="AC58" s="22">
        <v>250</v>
      </c>
      <c r="AD58" s="6">
        <v>0</v>
      </c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3"/>
        <v>0</v>
      </c>
    </row>
    <row r="59" spans="1:48">
      <c r="A59" s="22" t="s">
        <v>13</v>
      </c>
      <c r="B59" s="22">
        <v>379.05</v>
      </c>
      <c r="C59" s="5">
        <f t="shared" si="4"/>
        <v>386.63100000000003</v>
      </c>
      <c r="D59" s="5">
        <f t="shared" si="4"/>
        <v>394.36362000000003</v>
      </c>
      <c r="E59" s="5">
        <f t="shared" si="4"/>
        <v>402.25089240000005</v>
      </c>
      <c r="F59" s="5">
        <f t="shared" si="4"/>
        <v>410.29591024800004</v>
      </c>
      <c r="G59" s="5">
        <f t="shared" si="4"/>
        <v>418.50182845296007</v>
      </c>
      <c r="H59" s="5">
        <f t="shared" si="4"/>
        <v>426.87186502201928</v>
      </c>
      <c r="I59" s="5"/>
      <c r="J59" s="30"/>
      <c r="K59" s="30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5"/>
        <v>379.05</v>
      </c>
      <c r="AC59" s="22">
        <v>285</v>
      </c>
      <c r="AD59" s="5"/>
      <c r="AE59" s="6">
        <f>B59</f>
        <v>379.05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3"/>
        <v>379.05</v>
      </c>
    </row>
    <row r="60" spans="1:48">
      <c r="A60" s="22" t="s">
        <v>14</v>
      </c>
      <c r="B60" s="22">
        <v>332.5</v>
      </c>
      <c r="C60" s="5">
        <f t="shared" si="4"/>
        <v>339.15000000000003</v>
      </c>
      <c r="D60" s="5">
        <f t="shared" si="4"/>
        <v>345.93300000000005</v>
      </c>
      <c r="E60" s="5">
        <f t="shared" si="4"/>
        <v>352.85166000000004</v>
      </c>
      <c r="F60" s="5">
        <f t="shared" si="4"/>
        <v>359.90869320000007</v>
      </c>
      <c r="G60" s="5">
        <f t="shared" si="4"/>
        <v>367.10686706400008</v>
      </c>
      <c r="H60" s="5">
        <f t="shared" si="4"/>
        <v>374.44900440528011</v>
      </c>
      <c r="I60" s="5"/>
      <c r="J60" s="30"/>
      <c r="K60" s="30"/>
      <c r="L60" s="30">
        <v>1</v>
      </c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5"/>
        <v>332.5</v>
      </c>
      <c r="AC60" s="22">
        <v>250</v>
      </c>
      <c r="AD60" s="5"/>
      <c r="AE60" s="5"/>
      <c r="AF60" s="6">
        <v>0</v>
      </c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3"/>
        <v>0</v>
      </c>
    </row>
    <row r="61" spans="1:48">
      <c r="A61" s="22" t="s">
        <v>15</v>
      </c>
      <c r="B61" s="22">
        <v>379.05</v>
      </c>
      <c r="C61" s="5">
        <f t="shared" si="4"/>
        <v>386.63100000000003</v>
      </c>
      <c r="D61" s="5">
        <f t="shared" si="4"/>
        <v>394.36362000000003</v>
      </c>
      <c r="E61" s="5">
        <f t="shared" si="4"/>
        <v>402.25089240000005</v>
      </c>
      <c r="F61" s="5">
        <f t="shared" si="4"/>
        <v>410.29591024800004</v>
      </c>
      <c r="G61" s="5">
        <f t="shared" si="4"/>
        <v>418.50182845296007</v>
      </c>
      <c r="H61" s="5">
        <f t="shared" si="4"/>
        <v>426.87186502201928</v>
      </c>
      <c r="I61" s="5"/>
      <c r="J61" s="30"/>
      <c r="K61" s="30"/>
      <c r="L61" s="30"/>
      <c r="M61" s="30">
        <v>1</v>
      </c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5"/>
        <v>379.05</v>
      </c>
      <c r="AC61" s="22">
        <v>285</v>
      </c>
      <c r="AD61" s="5"/>
      <c r="AE61" s="5"/>
      <c r="AF61" s="5"/>
      <c r="AG61" s="6">
        <f>C61</f>
        <v>386.63100000000003</v>
      </c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3"/>
        <v>386.63100000000003</v>
      </c>
    </row>
    <row r="62" spans="1:48">
      <c r="A62" s="22" t="s">
        <v>16</v>
      </c>
      <c r="B62" s="22">
        <v>332.5</v>
      </c>
      <c r="C62" s="5">
        <f t="shared" si="4"/>
        <v>339.15000000000003</v>
      </c>
      <c r="D62" s="5">
        <f t="shared" si="4"/>
        <v>345.93300000000005</v>
      </c>
      <c r="E62" s="5">
        <f t="shared" si="4"/>
        <v>352.85166000000004</v>
      </c>
      <c r="F62" s="5">
        <f t="shared" si="4"/>
        <v>359.90869320000007</v>
      </c>
      <c r="G62" s="5">
        <f t="shared" si="4"/>
        <v>367.10686706400008</v>
      </c>
      <c r="H62" s="5">
        <f t="shared" si="4"/>
        <v>374.44900440528011</v>
      </c>
      <c r="I62" s="5"/>
      <c r="J62" s="30"/>
      <c r="K62" s="30"/>
      <c r="L62" s="30"/>
      <c r="M62" s="30"/>
      <c r="N62" s="30">
        <v>1</v>
      </c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5"/>
        <v>332.5</v>
      </c>
      <c r="AC62" s="22">
        <v>250</v>
      </c>
      <c r="AD62" s="5"/>
      <c r="AE62" s="5"/>
      <c r="AF62" s="18"/>
      <c r="AG62" s="5"/>
      <c r="AH62" s="6">
        <v>0</v>
      </c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3"/>
        <v>0</v>
      </c>
    </row>
    <row r="63" spans="1:48">
      <c r="A63" s="22" t="s">
        <v>17</v>
      </c>
      <c r="B63" s="22">
        <v>379.05</v>
      </c>
      <c r="C63" s="5">
        <f t="shared" si="4"/>
        <v>386.63100000000003</v>
      </c>
      <c r="D63" s="5">
        <f t="shared" si="4"/>
        <v>394.36362000000003</v>
      </c>
      <c r="E63" s="5">
        <f t="shared" si="4"/>
        <v>402.25089240000005</v>
      </c>
      <c r="F63" s="5">
        <f t="shared" si="4"/>
        <v>410.29591024800004</v>
      </c>
      <c r="G63" s="5">
        <f t="shared" si="4"/>
        <v>418.50182845296007</v>
      </c>
      <c r="H63" s="5">
        <f t="shared" si="4"/>
        <v>426.87186502201928</v>
      </c>
      <c r="I63" s="5"/>
      <c r="J63" s="30"/>
      <c r="K63" s="30"/>
      <c r="L63" s="30"/>
      <c r="M63" s="30"/>
      <c r="N63" s="30"/>
      <c r="O63" s="30">
        <v>1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5"/>
        <v>379.05</v>
      </c>
      <c r="AC63" s="22">
        <v>285</v>
      </c>
      <c r="AD63" s="5"/>
      <c r="AE63" s="5"/>
      <c r="AF63" s="18"/>
      <c r="AG63" s="5"/>
      <c r="AH63" s="5"/>
      <c r="AI63" s="6">
        <f>D63</f>
        <v>394.36362000000003</v>
      </c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3"/>
        <v>394.36362000000003</v>
      </c>
    </row>
    <row r="64" spans="1:48">
      <c r="A64" s="22" t="s">
        <v>73</v>
      </c>
      <c r="B64" s="22">
        <v>332.5</v>
      </c>
      <c r="C64" s="5">
        <f t="shared" si="4"/>
        <v>339.15000000000003</v>
      </c>
      <c r="D64" s="5">
        <f t="shared" si="4"/>
        <v>345.93300000000005</v>
      </c>
      <c r="E64" s="5">
        <f t="shared" si="4"/>
        <v>352.85166000000004</v>
      </c>
      <c r="F64" s="5">
        <f t="shared" si="4"/>
        <v>359.90869320000007</v>
      </c>
      <c r="G64" s="5">
        <f t="shared" si="4"/>
        <v>367.10686706400008</v>
      </c>
      <c r="H64" s="5">
        <f t="shared" si="4"/>
        <v>374.44900440528011</v>
      </c>
      <c r="I64" s="5"/>
      <c r="J64" s="30"/>
      <c r="K64" s="32"/>
      <c r="L64" s="30"/>
      <c r="M64" s="30"/>
      <c r="N64" s="30"/>
      <c r="O64" s="30"/>
      <c r="P64" s="30">
        <v>1</v>
      </c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5"/>
        <v>332.5</v>
      </c>
      <c r="AC64" s="22">
        <v>250</v>
      </c>
      <c r="AD64" s="5"/>
      <c r="AE64" s="5"/>
      <c r="AF64" s="18"/>
      <c r="AG64" s="5"/>
      <c r="AH64" s="5"/>
      <c r="AI64" s="5"/>
      <c r="AJ64" s="6">
        <v>0</v>
      </c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3"/>
        <v>0</v>
      </c>
    </row>
    <row r="65" spans="1:48">
      <c r="A65" s="22" t="s">
        <v>74</v>
      </c>
      <c r="B65" s="22">
        <v>379.05</v>
      </c>
      <c r="C65" s="5">
        <f t="shared" si="4"/>
        <v>386.63100000000003</v>
      </c>
      <c r="D65" s="5">
        <f t="shared" si="4"/>
        <v>394.36362000000003</v>
      </c>
      <c r="E65" s="5">
        <f t="shared" si="4"/>
        <v>402.25089240000005</v>
      </c>
      <c r="F65" s="5">
        <f t="shared" si="4"/>
        <v>410.29591024800004</v>
      </c>
      <c r="G65" s="5">
        <f t="shared" si="4"/>
        <v>418.50182845296007</v>
      </c>
      <c r="H65" s="5">
        <f t="shared" si="4"/>
        <v>426.87186502201928</v>
      </c>
      <c r="I65" s="5"/>
      <c r="J65" s="30"/>
      <c r="K65" s="30"/>
      <c r="L65" s="30"/>
      <c r="M65" s="30"/>
      <c r="N65" s="30"/>
      <c r="O65" s="30"/>
      <c r="P65" s="30"/>
      <c r="Q65" s="30">
        <v>1</v>
      </c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5"/>
        <v>379.05</v>
      </c>
      <c r="AC65" s="22">
        <v>285</v>
      </c>
      <c r="AD65" s="5"/>
      <c r="AE65" s="5"/>
      <c r="AF65" s="18"/>
      <c r="AG65" s="5"/>
      <c r="AH65" s="5"/>
      <c r="AI65" s="5"/>
      <c r="AJ65" s="5"/>
      <c r="AK65" s="6">
        <f>D65</f>
        <v>394.36362000000003</v>
      </c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3"/>
        <v>394.36362000000003</v>
      </c>
    </row>
    <row r="66" spans="1:48">
      <c r="A66" s="22" t="s">
        <v>75</v>
      </c>
      <c r="B66" s="22">
        <v>332.5</v>
      </c>
      <c r="C66" s="5">
        <f t="shared" si="4"/>
        <v>339.15000000000003</v>
      </c>
      <c r="D66" s="5">
        <f t="shared" si="4"/>
        <v>345.93300000000005</v>
      </c>
      <c r="E66" s="5">
        <f t="shared" si="4"/>
        <v>352.85166000000004</v>
      </c>
      <c r="F66" s="5">
        <f t="shared" si="4"/>
        <v>359.90869320000007</v>
      </c>
      <c r="G66" s="5">
        <f t="shared" si="4"/>
        <v>367.10686706400008</v>
      </c>
      <c r="H66" s="5">
        <f t="shared" si="4"/>
        <v>374.44900440528011</v>
      </c>
      <c r="I66" s="5"/>
      <c r="J66" s="30"/>
      <c r="K66" s="30"/>
      <c r="L66" s="30"/>
      <c r="M66" s="30"/>
      <c r="N66" s="30"/>
      <c r="O66" s="30"/>
      <c r="P66" s="30"/>
      <c r="Q66" s="30"/>
      <c r="R66" s="30">
        <v>1</v>
      </c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5"/>
        <v>332.5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6">
        <v>0</v>
      </c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3"/>
        <v>0</v>
      </c>
    </row>
    <row r="67" spans="1:48">
      <c r="A67" s="22" t="s">
        <v>76</v>
      </c>
      <c r="B67" s="22">
        <v>379.05</v>
      </c>
      <c r="C67" s="5">
        <f t="shared" si="4"/>
        <v>386.63100000000003</v>
      </c>
      <c r="D67" s="5">
        <f t="shared" si="4"/>
        <v>394.36362000000003</v>
      </c>
      <c r="E67" s="5">
        <f t="shared" si="4"/>
        <v>402.25089240000005</v>
      </c>
      <c r="F67" s="5">
        <f t="shared" si="4"/>
        <v>410.29591024800004</v>
      </c>
      <c r="G67" s="5">
        <f t="shared" si="4"/>
        <v>418.50182845296007</v>
      </c>
      <c r="H67" s="5">
        <f t="shared" si="4"/>
        <v>426.87186502201928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>
        <v>1</v>
      </c>
      <c r="T67" s="30"/>
      <c r="U67" s="30"/>
      <c r="V67" s="30"/>
      <c r="W67" s="30"/>
      <c r="X67" s="30"/>
      <c r="Y67" s="30"/>
      <c r="Z67" s="30"/>
      <c r="AA67" s="30"/>
      <c r="AB67" s="22">
        <f t="shared" si="5"/>
        <v>379.05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6">
        <f>E67</f>
        <v>402.25089240000005</v>
      </c>
      <c r="AN67" s="5"/>
      <c r="AO67" s="5"/>
      <c r="AP67" s="18"/>
      <c r="AQ67" s="18"/>
      <c r="AR67" s="18"/>
      <c r="AS67" s="18"/>
      <c r="AT67" s="18"/>
      <c r="AU67" s="18"/>
      <c r="AV67" s="8">
        <f t="shared" si="3"/>
        <v>402.25089240000005</v>
      </c>
    </row>
    <row r="68" spans="1:48">
      <c r="A68" s="22" t="s">
        <v>77</v>
      </c>
      <c r="B68" s="22">
        <v>332.5</v>
      </c>
      <c r="C68" s="5">
        <f t="shared" si="4"/>
        <v>339.15000000000003</v>
      </c>
      <c r="D68" s="5">
        <f t="shared" si="4"/>
        <v>345.93300000000005</v>
      </c>
      <c r="E68" s="5">
        <f t="shared" si="4"/>
        <v>352.85166000000004</v>
      </c>
      <c r="F68" s="5">
        <f t="shared" si="4"/>
        <v>359.90869320000007</v>
      </c>
      <c r="G68" s="5">
        <f t="shared" si="4"/>
        <v>367.10686706400008</v>
      </c>
      <c r="H68" s="5">
        <f t="shared" si="4"/>
        <v>374.44900440528011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>
        <v>1</v>
      </c>
      <c r="U68" s="30"/>
      <c r="V68" s="30"/>
      <c r="W68" s="30"/>
      <c r="X68" s="30"/>
      <c r="Y68" s="30"/>
      <c r="Z68" s="30"/>
      <c r="AA68" s="30"/>
      <c r="AB68" s="22">
        <f t="shared" si="5"/>
        <v>332.5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6">
        <v>0</v>
      </c>
      <c r="AO68" s="5"/>
      <c r="AP68" s="18"/>
      <c r="AQ68" s="18"/>
      <c r="AR68" s="18"/>
      <c r="AS68" s="18"/>
      <c r="AT68" s="18"/>
      <c r="AU68" s="18"/>
      <c r="AV68" s="8">
        <f t="shared" si="3"/>
        <v>0</v>
      </c>
    </row>
    <row r="69" spans="1:48">
      <c r="A69" s="22" t="s">
        <v>78</v>
      </c>
      <c r="B69" s="22">
        <v>379.05</v>
      </c>
      <c r="C69" s="5">
        <f t="shared" si="4"/>
        <v>386.63100000000003</v>
      </c>
      <c r="D69" s="5">
        <f t="shared" si="4"/>
        <v>394.36362000000003</v>
      </c>
      <c r="E69" s="5">
        <f t="shared" si="4"/>
        <v>402.25089240000005</v>
      </c>
      <c r="F69" s="5">
        <f t="shared" si="4"/>
        <v>410.29591024800004</v>
      </c>
      <c r="G69" s="5">
        <f t="shared" si="4"/>
        <v>418.50182845296007</v>
      </c>
      <c r="H69" s="5">
        <f t="shared" si="4"/>
        <v>426.87186502201928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>
        <v>1</v>
      </c>
      <c r="V69" s="30"/>
      <c r="W69" s="30"/>
      <c r="X69" s="30"/>
      <c r="Y69" s="30"/>
      <c r="Z69" s="30"/>
      <c r="AA69" s="30"/>
      <c r="AB69" s="22">
        <f t="shared" si="5"/>
        <v>379.05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6">
        <f>F69</f>
        <v>410.29591024800004</v>
      </c>
      <c r="AP69" s="18"/>
      <c r="AQ69" s="18"/>
      <c r="AR69" s="18"/>
      <c r="AS69" s="18"/>
      <c r="AT69" s="18"/>
      <c r="AU69" s="18"/>
      <c r="AV69" s="8">
        <f t="shared" si="3"/>
        <v>410.29591024800004</v>
      </c>
    </row>
    <row r="70" spans="1:48">
      <c r="A70" s="22" t="s">
        <v>118</v>
      </c>
      <c r="B70" s="22">
        <v>332.5</v>
      </c>
      <c r="C70" s="5">
        <f t="shared" si="4"/>
        <v>339.15000000000003</v>
      </c>
      <c r="D70" s="5">
        <f t="shared" si="4"/>
        <v>345.93300000000005</v>
      </c>
      <c r="E70" s="5">
        <f t="shared" si="4"/>
        <v>352.85166000000004</v>
      </c>
      <c r="F70" s="5">
        <f t="shared" si="4"/>
        <v>359.90869320000007</v>
      </c>
      <c r="G70" s="5">
        <f t="shared" si="4"/>
        <v>367.10686706400008</v>
      </c>
      <c r="H70" s="5">
        <f t="shared" si="4"/>
        <v>374.44900440528011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>
        <v>1</v>
      </c>
      <c r="W70" s="30"/>
      <c r="X70" s="30"/>
      <c r="Y70" s="30"/>
      <c r="Z70" s="30"/>
      <c r="AA70" s="30"/>
      <c r="AB70" s="22">
        <f t="shared" si="5"/>
        <v>332.5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6">
        <v>0</v>
      </c>
      <c r="AQ70" s="18"/>
      <c r="AR70" s="18"/>
      <c r="AS70" s="18"/>
      <c r="AT70" s="18"/>
      <c r="AU70" s="18"/>
      <c r="AV70" s="8">
        <f t="shared" si="3"/>
        <v>0</v>
      </c>
    </row>
    <row r="71" spans="1:48">
      <c r="A71" s="22" t="s">
        <v>119</v>
      </c>
      <c r="B71" s="22">
        <v>379.05</v>
      </c>
      <c r="C71" s="5">
        <f t="shared" si="4"/>
        <v>386.63100000000003</v>
      </c>
      <c r="D71" s="5">
        <f t="shared" si="4"/>
        <v>394.36362000000003</v>
      </c>
      <c r="E71" s="5">
        <f t="shared" si="4"/>
        <v>402.25089240000005</v>
      </c>
      <c r="F71" s="5">
        <f t="shared" si="4"/>
        <v>410.29591024800004</v>
      </c>
      <c r="G71" s="5">
        <f t="shared" si="4"/>
        <v>418.50182845296007</v>
      </c>
      <c r="H71" s="5">
        <f t="shared" si="4"/>
        <v>426.87186502201928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>
        <v>1</v>
      </c>
      <c r="X71" s="30"/>
      <c r="Y71" s="30"/>
      <c r="Z71" s="30"/>
      <c r="AA71" s="30"/>
      <c r="AB71" s="22">
        <f t="shared" si="5"/>
        <v>379.05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6">
        <f>F71</f>
        <v>410.29591024800004</v>
      </c>
      <c r="AR71" s="18"/>
      <c r="AS71" s="18"/>
      <c r="AT71" s="18"/>
      <c r="AU71" s="18"/>
      <c r="AV71" s="8">
        <f t="shared" si="3"/>
        <v>410.29591024800004</v>
      </c>
    </row>
    <row r="72" spans="1:48">
      <c r="A72" s="22" t="s">
        <v>120</v>
      </c>
      <c r="B72" s="22">
        <v>332.5</v>
      </c>
      <c r="C72" s="5">
        <f t="shared" si="4"/>
        <v>339.15000000000003</v>
      </c>
      <c r="D72" s="5">
        <f t="shared" si="4"/>
        <v>345.93300000000005</v>
      </c>
      <c r="E72" s="5">
        <f t="shared" si="4"/>
        <v>352.85166000000004</v>
      </c>
      <c r="F72" s="5">
        <f t="shared" si="4"/>
        <v>359.90869320000007</v>
      </c>
      <c r="G72" s="5">
        <f t="shared" si="4"/>
        <v>367.10686706400008</v>
      </c>
      <c r="H72" s="5">
        <f t="shared" si="4"/>
        <v>374.44900440528011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>
        <v>1</v>
      </c>
      <c r="Y72" s="30"/>
      <c r="Z72" s="30"/>
      <c r="AA72" s="30"/>
      <c r="AB72" s="22">
        <f t="shared" si="5"/>
        <v>332.5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6">
        <v>0</v>
      </c>
      <c r="AS72" s="18"/>
      <c r="AT72" s="18"/>
      <c r="AU72" s="18"/>
      <c r="AV72" s="8">
        <f t="shared" si="3"/>
        <v>0</v>
      </c>
    </row>
    <row r="73" spans="1:48">
      <c r="A73" s="22" t="s">
        <v>121</v>
      </c>
      <c r="B73" s="22">
        <v>379.05</v>
      </c>
      <c r="C73" s="5">
        <f t="shared" si="4"/>
        <v>386.63100000000003</v>
      </c>
      <c r="D73" s="5">
        <f t="shared" si="4"/>
        <v>394.36362000000003</v>
      </c>
      <c r="E73" s="5">
        <f t="shared" si="4"/>
        <v>402.25089240000005</v>
      </c>
      <c r="F73" s="5">
        <f t="shared" si="4"/>
        <v>410.29591024800004</v>
      </c>
      <c r="G73" s="5">
        <f t="shared" si="4"/>
        <v>418.50182845296007</v>
      </c>
      <c r="H73" s="5">
        <f t="shared" si="4"/>
        <v>426.87186502201928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>
        <v>1</v>
      </c>
      <c r="Z73" s="30"/>
      <c r="AA73" s="30"/>
      <c r="AB73" s="22">
        <f t="shared" si="5"/>
        <v>379.05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6">
        <f>G73</f>
        <v>418.50182845296007</v>
      </c>
      <c r="AT73" s="18"/>
      <c r="AU73" s="18"/>
      <c r="AV73" s="8">
        <f t="shared" si="3"/>
        <v>418.50182845296007</v>
      </c>
    </row>
    <row r="74" spans="1:48">
      <c r="A74" s="22" t="s">
        <v>122</v>
      </c>
      <c r="B74" s="22">
        <v>332.5</v>
      </c>
      <c r="C74" s="5">
        <f t="shared" si="4"/>
        <v>339.15000000000003</v>
      </c>
      <c r="D74" s="5">
        <f t="shared" si="4"/>
        <v>345.93300000000005</v>
      </c>
      <c r="E74" s="5">
        <f t="shared" si="4"/>
        <v>352.85166000000004</v>
      </c>
      <c r="F74" s="5">
        <f t="shared" si="4"/>
        <v>359.90869320000007</v>
      </c>
      <c r="G74" s="5">
        <f t="shared" si="4"/>
        <v>367.10686706400008</v>
      </c>
      <c r="H74" s="5">
        <f t="shared" si="4"/>
        <v>374.44900440528011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>
        <v>1</v>
      </c>
      <c r="AA74" s="30"/>
      <c r="AB74" s="22">
        <f t="shared" si="5"/>
        <v>332.5</v>
      </c>
      <c r="AC74" s="22">
        <v>250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18"/>
      <c r="AT74" s="6">
        <v>0</v>
      </c>
      <c r="AU74" s="18"/>
      <c r="AV74" s="8">
        <f t="shared" si="3"/>
        <v>0</v>
      </c>
    </row>
    <row r="75" spans="1:48">
      <c r="A75" s="22" t="s">
        <v>123</v>
      </c>
      <c r="B75" s="22">
        <v>379.05</v>
      </c>
      <c r="C75" s="5">
        <f t="shared" si="4"/>
        <v>386.63100000000003</v>
      </c>
      <c r="D75" s="5">
        <f t="shared" si="4"/>
        <v>394.36362000000003</v>
      </c>
      <c r="E75" s="5">
        <f t="shared" si="4"/>
        <v>402.25089240000005</v>
      </c>
      <c r="F75" s="5">
        <f t="shared" si="4"/>
        <v>410.29591024800004</v>
      </c>
      <c r="G75" s="5">
        <f t="shared" si="4"/>
        <v>418.50182845296007</v>
      </c>
      <c r="H75" s="5">
        <f t="shared" si="4"/>
        <v>426.87186502201928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>
        <v>1</v>
      </c>
      <c r="AB75" s="22">
        <f t="shared" si="5"/>
        <v>379.05</v>
      </c>
      <c r="AC75" s="22">
        <v>285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18"/>
      <c r="AU75" s="6">
        <f>H75</f>
        <v>426.87186502201928</v>
      </c>
      <c r="AV75" s="8">
        <f t="shared" si="3"/>
        <v>426.87186502201928</v>
      </c>
    </row>
    <row r="76" spans="1:48">
      <c r="A76" s="22"/>
      <c r="B76" s="22"/>
      <c r="C76" s="5">
        <f t="shared" si="4"/>
        <v>0</v>
      </c>
      <c r="D76" s="5">
        <f t="shared" si="4"/>
        <v>0</v>
      </c>
      <c r="E76" s="5">
        <f t="shared" si="4"/>
        <v>0</v>
      </c>
      <c r="F76" s="5">
        <f>E76*$V$52</f>
        <v>0</v>
      </c>
      <c r="G76" s="5">
        <f>F76*$V$52</f>
        <v>0</v>
      </c>
      <c r="H76" s="5">
        <f t="shared" si="4"/>
        <v>0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22"/>
      <c r="AC76" s="22"/>
      <c r="AD76" s="18"/>
      <c r="AE76" s="6"/>
      <c r="AF76" s="18"/>
      <c r="AG76" s="6"/>
      <c r="AH76" s="18"/>
      <c r="AI76" s="6"/>
      <c r="AJ76" s="18"/>
      <c r="AK76" s="6"/>
      <c r="AL76" s="18"/>
      <c r="AM76" s="6"/>
      <c r="AN76" s="18"/>
      <c r="AO76" s="6"/>
      <c r="AP76" s="18"/>
      <c r="AQ76" s="6"/>
      <c r="AR76" s="18"/>
      <c r="AS76" s="6"/>
      <c r="AT76" s="18"/>
      <c r="AU76" s="6"/>
      <c r="AV76" s="8"/>
    </row>
    <row r="77" spans="1:48">
      <c r="A77" s="22" t="s">
        <v>19</v>
      </c>
      <c r="B77" s="22">
        <v>4.5</v>
      </c>
      <c r="C77" s="5">
        <f t="shared" si="4"/>
        <v>4.59</v>
      </c>
      <c r="D77" s="5">
        <f t="shared" si="4"/>
        <v>4.6818</v>
      </c>
      <c r="E77" s="5">
        <f t="shared" si="4"/>
        <v>4.775436</v>
      </c>
      <c r="F77" s="5">
        <f>E77*$V$52</f>
        <v>4.8709447199999998</v>
      </c>
      <c r="G77" s="5">
        <f>F77*$V$52</f>
        <v>4.9683636144000003</v>
      </c>
      <c r="H77" s="5">
        <f t="shared" si="4"/>
        <v>5.0677308866880004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1</v>
      </c>
      <c r="W77" s="30">
        <v>1</v>
      </c>
      <c r="X77" s="30">
        <v>1</v>
      </c>
      <c r="Y77" s="30">
        <v>1</v>
      </c>
      <c r="Z77" s="30">
        <v>1</v>
      </c>
      <c r="AA77" s="30">
        <v>1</v>
      </c>
      <c r="AB77" s="22">
        <f>B77*(J77+K77+L77+M77+N77+O77+P77+Q77+R77+S77+T77+U77+V77+W77+X77+Y77+Z77+AA77)</f>
        <v>81</v>
      </c>
      <c r="AC77" s="22">
        <v>4.5</v>
      </c>
      <c r="AD77" s="6"/>
      <c r="AE77" s="6">
        <f>B77</f>
        <v>4.5</v>
      </c>
      <c r="AF77" s="6"/>
      <c r="AG77" s="6">
        <f>C77</f>
        <v>4.59</v>
      </c>
      <c r="AH77" s="6"/>
      <c r="AI77" s="6">
        <f>D77</f>
        <v>4.6818</v>
      </c>
      <c r="AJ77" s="6"/>
      <c r="AK77" s="6">
        <f>D77</f>
        <v>4.6818</v>
      </c>
      <c r="AL77" s="6"/>
      <c r="AM77" s="6">
        <f>E77</f>
        <v>4.775436</v>
      </c>
      <c r="AN77" s="6"/>
      <c r="AO77" s="6">
        <f>F77</f>
        <v>4.8709447199999998</v>
      </c>
      <c r="AP77" s="6"/>
      <c r="AQ77" s="6">
        <f>F77</f>
        <v>4.8709447199999998</v>
      </c>
      <c r="AR77" s="6"/>
      <c r="AS77" s="6">
        <f>F77</f>
        <v>4.8709447199999998</v>
      </c>
      <c r="AT77" s="6"/>
      <c r="AU77" s="6">
        <f>H77</f>
        <v>5.0677308866880004</v>
      </c>
      <c r="AV77" s="8">
        <f>SUM(AD77:AU77)</f>
        <v>42.909601046687996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SUM(AB54:AB77)</f>
        <v>21400.049999999992</v>
      </c>
      <c r="V78" s="22"/>
      <c r="W78" s="22">
        <f>U78/6</f>
        <v>3566.6749999999988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SUM(AV54:AV77)</f>
        <v>19217.153330187557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46">
        <f>AV78/9</f>
        <v>2135.2392589097285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9">
        <f>SUM(AD54:AD77)</f>
        <v>0</v>
      </c>
      <c r="AE80" s="9">
        <f t="shared" ref="AE80:AU80" si="6">SUM(AE54:AE77)</f>
        <v>1566.05</v>
      </c>
      <c r="AF80" s="9">
        <f t="shared" si="6"/>
        <v>0</v>
      </c>
      <c r="AG80" s="9">
        <f t="shared" si="6"/>
        <v>2333.7089999999998</v>
      </c>
      <c r="AH80" s="9">
        <f t="shared" si="6"/>
        <v>0</v>
      </c>
      <c r="AI80" s="9">
        <f t="shared" si="6"/>
        <v>1917.5092200000001</v>
      </c>
      <c r="AJ80" s="9">
        <f t="shared" si="6"/>
        <v>0</v>
      </c>
      <c r="AK80" s="9">
        <f t="shared" si="6"/>
        <v>2380.3831800000003</v>
      </c>
      <c r="AL80" s="9">
        <f t="shared" si="6"/>
        <v>0</v>
      </c>
      <c r="AM80" s="9">
        <f t="shared" si="6"/>
        <v>1955.8594044000001</v>
      </c>
      <c r="AN80" s="9">
        <f t="shared" si="6"/>
        <v>0</v>
      </c>
      <c r="AO80" s="9">
        <f t="shared" si="6"/>
        <v>2467.1080316879998</v>
      </c>
      <c r="AP80" s="9">
        <f t="shared" si="6"/>
        <v>0</v>
      </c>
      <c r="AQ80" s="9">
        <f t="shared" si="6"/>
        <v>1994.9765924879998</v>
      </c>
      <c r="AR80" s="9">
        <f t="shared" si="6"/>
        <v>0</v>
      </c>
      <c r="AS80" s="9">
        <f t="shared" si="6"/>
        <v>2525.9842547870403</v>
      </c>
      <c r="AT80" s="9">
        <f t="shared" si="6"/>
        <v>0</v>
      </c>
      <c r="AU80" s="9">
        <f t="shared" si="6"/>
        <v>2075.5736468245154</v>
      </c>
      <c r="AV80" s="9">
        <f>SUM(AD80:AU80)</f>
        <v>19217.153330187557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80"/>
  <sheetViews>
    <sheetView topLeftCell="A50" zoomScale="75" zoomScaleNormal="75" workbookViewId="0">
      <selection activeCell="B55" sqref="B55:B72"/>
    </sheetView>
  </sheetViews>
  <sheetFormatPr baseColWidth="10" defaultRowHeight="15"/>
  <cols>
    <col min="1" max="1" width="17" bestFit="1" customWidth="1"/>
    <col min="2" max="2" width="9.28515625" customWidth="1"/>
    <col min="3" max="3" width="9" customWidth="1"/>
    <col min="4" max="4" width="8.7109375" customWidth="1"/>
    <col min="5" max="8" width="10" bestFit="1" customWidth="1"/>
    <col min="9" max="9" width="4.28515625" customWidth="1"/>
    <col min="10" max="10" width="8.5703125" customWidth="1"/>
    <col min="11" max="11" width="9.28515625" customWidth="1"/>
    <col min="12" max="12" width="12" bestFit="1" customWidth="1"/>
  </cols>
  <sheetData>
    <row r="1" spans="1:20">
      <c r="A1" s="2" t="s">
        <v>41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0.02</v>
      </c>
    </row>
    <row r="5" spans="1:20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7" spans="1:20">
      <c r="A7" t="s">
        <v>42</v>
      </c>
      <c r="B7">
        <v>943.5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6" si="0">B7*(C7+D7+E7+F7+G7+H7)</f>
        <v>2830.5</v>
      </c>
      <c r="L7" s="6">
        <f>(B7*P4)+B7</f>
        <v>962.37</v>
      </c>
      <c r="M7" s="6">
        <f>(L7*P4)+L7</f>
        <v>981.61739999999998</v>
      </c>
      <c r="N7" s="6">
        <f>(M7*P4)+M7</f>
        <v>1001.249748</v>
      </c>
      <c r="O7" s="6">
        <f>(N7*P4)+N7</f>
        <v>1021.2747429599999</v>
      </c>
      <c r="P7" s="6">
        <f>(O7*P4)+O7</f>
        <v>1041.7002378191999</v>
      </c>
      <c r="Q7" s="6">
        <f>(P7*P4)+P7</f>
        <v>1062.5342425755839</v>
      </c>
      <c r="R7" s="8">
        <f>SUM(L7:Q7)</f>
        <v>6070.7463713547841</v>
      </c>
      <c r="T7" s="47" t="s">
        <v>172</v>
      </c>
    </row>
    <row r="8" spans="1:20">
      <c r="A8" t="s">
        <v>36</v>
      </c>
      <c r="B8">
        <v>444.9</v>
      </c>
      <c r="C8" s="19"/>
      <c r="D8" s="19">
        <v>1</v>
      </c>
      <c r="E8" s="19"/>
      <c r="F8" s="19">
        <v>1</v>
      </c>
      <c r="G8" s="19"/>
      <c r="H8" s="19">
        <v>1</v>
      </c>
      <c r="J8">
        <f t="shared" si="0"/>
        <v>1334.6999999999998</v>
      </c>
      <c r="L8" s="18">
        <f>(B8*P4)+B8</f>
        <v>453.798</v>
      </c>
      <c r="M8" s="6">
        <f>(L8*P4)+L8</f>
        <v>462.87396000000001</v>
      </c>
      <c r="N8" s="18">
        <f>(M8*P4)+M8</f>
        <v>472.13143919999999</v>
      </c>
      <c r="O8" s="6">
        <f>(N8*P4)+N8</f>
        <v>481.57406798400001</v>
      </c>
      <c r="P8" s="18">
        <f>(O8*P4)+O8</f>
        <v>491.20554934367999</v>
      </c>
      <c r="Q8" s="6">
        <f>(P8*P4)+P8</f>
        <v>501.02966033055361</v>
      </c>
      <c r="R8" s="8">
        <f>SUM(M8,O8,Q8)</f>
        <v>1445.4776883145537</v>
      </c>
    </row>
    <row r="9" spans="1:20">
      <c r="A9" s="22" t="s">
        <v>40</v>
      </c>
      <c r="B9">
        <v>277</v>
      </c>
      <c r="C9" s="19">
        <v>0</v>
      </c>
      <c r="D9" s="19">
        <v>1</v>
      </c>
      <c r="E9" s="19"/>
      <c r="F9" s="19">
        <v>1</v>
      </c>
      <c r="G9" s="19"/>
      <c r="H9" s="19">
        <v>1</v>
      </c>
      <c r="J9">
        <f>B9*(C9+D9+F9+H9)</f>
        <v>831</v>
      </c>
      <c r="L9" s="6">
        <f>(B9*$P$4)+B9</f>
        <v>282.54000000000002</v>
      </c>
      <c r="M9" s="6">
        <f>L9*P4+L9</f>
        <v>288.19080000000002</v>
      </c>
      <c r="N9" s="6">
        <f>M9*P4+M9</f>
        <v>293.95461600000004</v>
      </c>
      <c r="O9" s="6">
        <f>N9*P4+N9</f>
        <v>299.83370832000003</v>
      </c>
      <c r="P9" s="6">
        <f>O9*P4+O9</f>
        <v>305.83038248640003</v>
      </c>
      <c r="Q9" s="6">
        <f>P9*P4+P9</f>
        <v>311.94699013612802</v>
      </c>
      <c r="R9" s="8">
        <f>SUM(L9:Q9)</f>
        <v>1782.2964969425284</v>
      </c>
      <c r="T9">
        <f>SUM(L20:N20)/3</f>
        <v>1791.0696799999998</v>
      </c>
    </row>
    <row r="10" spans="1:20">
      <c r="A10" t="s">
        <v>12</v>
      </c>
      <c r="B10" s="22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5">
        <f>(B10*P4)+B10</f>
        <v>339.15</v>
      </c>
      <c r="M10" s="18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20">
      <c r="A11" t="s">
        <v>13</v>
      </c>
      <c r="B11" s="22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18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  <c r="T11" s="47" t="s">
        <v>173</v>
      </c>
    </row>
    <row r="12" spans="1:20">
      <c r="A12" t="s">
        <v>14</v>
      </c>
      <c r="B12" s="2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18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20">
      <c r="A13" t="s">
        <v>15</v>
      </c>
      <c r="B13" s="22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18">
        <f>(P13*P4)+P13</f>
        <v>426.87186502201922</v>
      </c>
      <c r="R13" s="8">
        <f>SUM(O13)</f>
        <v>410.29591024799998</v>
      </c>
      <c r="T13">
        <f>SUM(L20:P20)/5</f>
        <v>1862.1328530431997</v>
      </c>
    </row>
    <row r="14" spans="1:20">
      <c r="A14" t="s">
        <v>16</v>
      </c>
      <c r="B14" s="22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20">
      <c r="A15" t="s">
        <v>17</v>
      </c>
      <c r="B15">
        <v>379</v>
      </c>
      <c r="C15" s="19"/>
      <c r="D15" s="19"/>
      <c r="E15" s="19"/>
      <c r="F15" s="19"/>
      <c r="G15" s="19"/>
      <c r="H15" s="19">
        <v>1</v>
      </c>
      <c r="J15">
        <f t="shared" si="0"/>
        <v>379</v>
      </c>
      <c r="L15" s="5">
        <f>(B15*P4)+B15</f>
        <v>386.58</v>
      </c>
      <c r="M15" s="5">
        <f>(L15*P4)+L15</f>
        <v>394.3116</v>
      </c>
      <c r="N15" s="5">
        <f>(M15*P4)+M15</f>
        <v>402.19783200000001</v>
      </c>
      <c r="O15" s="5">
        <f>(N15*P4)+N15</f>
        <v>410.24178863999998</v>
      </c>
      <c r="P15" s="5">
        <f>(O15*P4)+O15</f>
        <v>418.44662441279996</v>
      </c>
      <c r="Q15" s="6">
        <f>(P15*P4)+P15</f>
        <v>426.81555690105597</v>
      </c>
      <c r="R15" s="8">
        <f>SUM(Q15)</f>
        <v>426.81555690105597</v>
      </c>
    </row>
    <row r="16" spans="1:20">
      <c r="A16" t="s">
        <v>18</v>
      </c>
      <c r="B16">
        <v>0</v>
      </c>
      <c r="C16" s="19"/>
      <c r="D16" s="19">
        <v>0</v>
      </c>
      <c r="E16" s="19"/>
      <c r="F16" s="19">
        <v>0</v>
      </c>
      <c r="G16" s="19"/>
      <c r="H16" s="19">
        <v>0</v>
      </c>
      <c r="J16">
        <f t="shared" si="0"/>
        <v>0</v>
      </c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8">
        <f>SUM(O16)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7157.8</v>
      </c>
      <c r="L18">
        <f>J18/6</f>
        <v>1192.9666666666667</v>
      </c>
      <c r="R18" s="8">
        <f>SUM(R7:R17)</f>
        <v>11618.058446046009</v>
      </c>
      <c r="T18" s="5"/>
    </row>
    <row r="19" spans="1:29">
      <c r="R19" s="20">
        <f>R18/6</f>
        <v>1936.3430743410015</v>
      </c>
    </row>
    <row r="20" spans="1:29">
      <c r="L20" s="5">
        <f>SUM(L7,L9:L10,L17)</f>
        <v>1588.6499999999999</v>
      </c>
      <c r="M20" s="9">
        <f>SUM(M7:M9,M11,M17)</f>
        <v>2131.7275799999998</v>
      </c>
      <c r="N20" s="5">
        <f>SUM(N7,N9,N12,N17)</f>
        <v>1652.8314599999999</v>
      </c>
      <c r="O20" s="9">
        <f>SUM(O7:O9,O13,O17)</f>
        <v>2217.8493742319997</v>
      </c>
      <c r="P20" s="5">
        <f>SUM(P7,P9,P14,P17)</f>
        <v>1719.6058509839997</v>
      </c>
      <c r="Q20" s="9">
        <f>SUM(Q7:Q9,Q15,Q17)</f>
        <v>2307.3941808300096</v>
      </c>
      <c r="R20" s="8">
        <f>SUM(L20:Q20)</f>
        <v>11618.058446046009</v>
      </c>
    </row>
    <row r="23" spans="1:29">
      <c r="A23" s="3" t="s">
        <v>105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98</v>
      </c>
      <c r="D24" s="24"/>
      <c r="E24" s="26" t="s">
        <v>99</v>
      </c>
      <c r="F24" s="26"/>
      <c r="G24" s="24" t="s">
        <v>100</v>
      </c>
      <c r="H24" s="24"/>
      <c r="I24" s="26" t="s">
        <v>101</v>
      </c>
      <c r="J24" s="26"/>
      <c r="K24" s="24" t="s">
        <v>102</v>
      </c>
      <c r="L24" s="24"/>
      <c r="M24" s="26" t="s">
        <v>103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42</v>
      </c>
      <c r="B26" s="22">
        <v>943.5</v>
      </c>
      <c r="C26" s="23">
        <v>0</v>
      </c>
      <c r="D26" s="23">
        <v>1</v>
      </c>
      <c r="E26" s="23">
        <v>0</v>
      </c>
      <c r="F26" s="23">
        <v>1</v>
      </c>
      <c r="G26" s="23">
        <v>0</v>
      </c>
      <c r="H26" s="23">
        <v>1</v>
      </c>
      <c r="I26" s="23">
        <v>0</v>
      </c>
      <c r="J26" s="23">
        <v>1</v>
      </c>
      <c r="K26" s="23">
        <v>0</v>
      </c>
      <c r="L26" s="23">
        <v>1</v>
      </c>
      <c r="M26" s="23">
        <v>0</v>
      </c>
      <c r="N26" s="23">
        <v>1</v>
      </c>
      <c r="O26" s="22">
        <f>B26*(C26+D26+E26+F26+G26+H26+I26+J26+K26+L26+M26+N26)</f>
        <v>5661</v>
      </c>
      <c r="P26" s="22"/>
      <c r="Q26" s="18">
        <f>(B26*U24)+B26</f>
        <v>962.37</v>
      </c>
      <c r="R26" s="6">
        <f>(B26*U24)+B26</f>
        <v>962.37</v>
      </c>
      <c r="S26" s="18">
        <f>(R26*U24)+R26</f>
        <v>981.61739999999998</v>
      </c>
      <c r="T26" s="6">
        <f>(R26*U24)+R26</f>
        <v>981.61739999999998</v>
      </c>
      <c r="U26" s="18">
        <f>(T26*U24)+T26</f>
        <v>1001.249748</v>
      </c>
      <c r="V26" s="6">
        <f>(T26*U24)+T26</f>
        <v>1001.249748</v>
      </c>
      <c r="W26" s="18">
        <f>(V26*U24)+V26</f>
        <v>1021.2747429599999</v>
      </c>
      <c r="X26" s="6">
        <f>(V26*U24)+V26</f>
        <v>1021.2747429599999</v>
      </c>
      <c r="Y26" s="18">
        <f>(X26*U24)+X26</f>
        <v>1041.7002378191999</v>
      </c>
      <c r="Z26" s="6">
        <f>(X26*U24)+X26</f>
        <v>1041.7002378191999</v>
      </c>
      <c r="AA26" s="18">
        <f>(Z26*U24)+Z26</f>
        <v>1062.5342425755839</v>
      </c>
      <c r="AB26" s="6">
        <f>(AA26*AA24)+AA26</f>
        <v>1062.5342425755839</v>
      </c>
      <c r="AC26" s="8">
        <f>SUM(R26,T26,V26,X26,Z26,AB26)</f>
        <v>6070.7463713547841</v>
      </c>
    </row>
    <row r="27" spans="1:29">
      <c r="A27" s="22" t="s">
        <v>36</v>
      </c>
      <c r="B27" s="22">
        <v>444.9</v>
      </c>
      <c r="C27" s="23"/>
      <c r="D27" s="23">
        <v>0</v>
      </c>
      <c r="E27" s="23"/>
      <c r="F27" s="23">
        <v>1</v>
      </c>
      <c r="G27" s="23"/>
      <c r="H27" s="23">
        <v>0</v>
      </c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1334.6999999999998</v>
      </c>
      <c r="P27" s="22"/>
      <c r="Q27" s="5">
        <f>(B27*U24)+B27</f>
        <v>453.798</v>
      </c>
      <c r="R27" s="18">
        <f>(B27*U24)+B27</f>
        <v>453.798</v>
      </c>
      <c r="S27" s="18">
        <f>(R27*U24)+R27</f>
        <v>462.87396000000001</v>
      </c>
      <c r="T27" s="6">
        <f>(R27*U24)+R27</f>
        <v>462.87396000000001</v>
      </c>
      <c r="U27" s="5">
        <f>(T27*U24)+T27</f>
        <v>472.13143919999999</v>
      </c>
      <c r="V27" s="18">
        <f>(T27*U24)+T27</f>
        <v>472.13143919999999</v>
      </c>
      <c r="W27" s="18">
        <f>(V27*U24)+V27</f>
        <v>481.57406798400001</v>
      </c>
      <c r="X27" s="6">
        <f>(W27*AA24)+W27</f>
        <v>481.57406798400001</v>
      </c>
      <c r="Y27" s="18">
        <f>(X27*U24)+X27</f>
        <v>491.20554934367999</v>
      </c>
      <c r="Z27" s="18">
        <f>(Y27*AA24)+Y27</f>
        <v>491.20554934367999</v>
      </c>
      <c r="AA27" s="18">
        <f>(Z27*U24)+Z27</f>
        <v>501.02966033055361</v>
      </c>
      <c r="AB27" s="6">
        <f>(AA27*AA24)+AA27</f>
        <v>501.02966033055361</v>
      </c>
      <c r="AC27" s="8">
        <f>SUM(T27,X27,AB27)</f>
        <v>1445.4776883145537</v>
      </c>
    </row>
    <row r="28" spans="1:29">
      <c r="A28" s="22" t="s">
        <v>40</v>
      </c>
      <c r="B28" s="22">
        <v>277</v>
      </c>
      <c r="C28" s="23"/>
      <c r="D28" s="23">
        <v>1</v>
      </c>
      <c r="E28" s="23"/>
      <c r="F28" s="23">
        <v>1</v>
      </c>
      <c r="G28" s="23"/>
      <c r="H28" s="23">
        <v>1</v>
      </c>
      <c r="I28" s="23"/>
      <c r="J28" s="23">
        <v>1</v>
      </c>
      <c r="K28" s="23"/>
      <c r="L28" s="23">
        <v>1</v>
      </c>
      <c r="M28" s="23"/>
      <c r="N28" s="23">
        <v>1</v>
      </c>
      <c r="O28" s="22">
        <f>B28*(C28+D28+E28+F28+G28+H28+I28+J28+K28+L28+M28+N28)</f>
        <v>1662</v>
      </c>
      <c r="P28" s="22"/>
      <c r="Q28" s="5">
        <f>(B28*U24)+B28</f>
        <v>282.54000000000002</v>
      </c>
      <c r="R28" s="6">
        <f>(B28*U24)+B28*D28</f>
        <v>282.54000000000002</v>
      </c>
      <c r="S28" s="18">
        <f>(R28*U24)+R28</f>
        <v>288.19080000000002</v>
      </c>
      <c r="T28" s="6">
        <f>(R28*U24)+R28</f>
        <v>288.19080000000002</v>
      </c>
      <c r="U28" s="5">
        <f>(T28*U24)+T28</f>
        <v>293.95461600000004</v>
      </c>
      <c r="V28" s="6">
        <f>(T28*U24)+T28</f>
        <v>293.95461600000004</v>
      </c>
      <c r="W28" s="18">
        <f>(V28*U24)+V28</f>
        <v>299.83370832000003</v>
      </c>
      <c r="X28" s="6">
        <f>(V28*U24)+V28</f>
        <v>299.83370832000003</v>
      </c>
      <c r="Y28" s="18">
        <f>(X28*U24)+X28</f>
        <v>305.83038248640003</v>
      </c>
      <c r="Z28" s="6">
        <f>(X28*U24)+X28</f>
        <v>305.83038248640003</v>
      </c>
      <c r="AA28" s="18">
        <f>(Z28*U24)+Z28</f>
        <v>311.94699013612802</v>
      </c>
      <c r="AB28" s="6">
        <f>(AA28*AA24)+AA28</f>
        <v>311.94699013612802</v>
      </c>
      <c r="AC28" s="8">
        <f>SUM(R28,T28,V28,X28,Z28,AB28)</f>
        <v>1782.2964969425284</v>
      </c>
    </row>
    <row r="29" spans="1:29">
      <c r="A29" s="22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/>
      <c r="P29" s="22"/>
      <c r="Q29" s="18"/>
      <c r="R29" s="18"/>
      <c r="S29" s="18"/>
      <c r="T29" s="6"/>
      <c r="U29" s="5"/>
      <c r="V29" s="18"/>
      <c r="W29" s="18"/>
      <c r="X29" s="6"/>
      <c r="Y29" s="18"/>
      <c r="Z29" s="18"/>
      <c r="AA29" s="18"/>
      <c r="AB29" s="6"/>
      <c r="AC29" s="8"/>
    </row>
    <row r="30" spans="1:29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332.5</v>
      </c>
      <c r="P30" s="22"/>
      <c r="Q30" s="18">
        <f>(B30*U24)+B30</f>
        <v>339.15</v>
      </c>
      <c r="R30" s="18">
        <f>(B30*U24)+B30</f>
        <v>339.15</v>
      </c>
      <c r="S30" s="18">
        <f>(R30*U24)+R30</f>
        <v>345.93299999999999</v>
      </c>
      <c r="T30" s="5">
        <f>(R30*U24)+R30</f>
        <v>345.93299999999999</v>
      </c>
      <c r="U30" s="5">
        <f>(T30*U24)+T30</f>
        <v>352.85165999999998</v>
      </c>
      <c r="V30" s="18">
        <f>(T30*U24)+T30</f>
        <v>352.85165999999998</v>
      </c>
      <c r="W30" s="18">
        <f>(V30*U24)+V30</f>
        <v>359.90869319999996</v>
      </c>
      <c r="X30" s="5">
        <f>(W30*V24)+W30</f>
        <v>359.90869319999996</v>
      </c>
      <c r="Y30" s="18">
        <f>(X30*U24)+X30</f>
        <v>367.10686706399997</v>
      </c>
      <c r="Z30" s="18">
        <f>(Y30*V24)+Y30</f>
        <v>367.10686706399997</v>
      </c>
      <c r="AA30" s="18">
        <f>(Z30*U24)+Z30</f>
        <v>374.44900440527999</v>
      </c>
      <c r="AB30" s="5">
        <f>(AA30*V24)+AA30</f>
        <v>374.44900440527999</v>
      </c>
      <c r="AC30" s="8">
        <f>SUM(Q30)</f>
        <v>339.15</v>
      </c>
    </row>
    <row r="31" spans="1:29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379.05</v>
      </c>
      <c r="P31" s="22"/>
      <c r="Q31" s="5">
        <f>(B31*U24)+B31</f>
        <v>386.63100000000003</v>
      </c>
      <c r="R31" s="6">
        <f>(B31*U24)+B31</f>
        <v>386.63100000000003</v>
      </c>
      <c r="S31" s="18">
        <f>(R31*U24)+R31</f>
        <v>394.36362000000003</v>
      </c>
      <c r="T31" s="5">
        <f>(R31*U24)+R31</f>
        <v>394.36362000000003</v>
      </c>
      <c r="U31" s="5">
        <f>(T31*U24)+T31</f>
        <v>402.2508924</v>
      </c>
      <c r="V31" s="18">
        <f>(T31*U24)+T31</f>
        <v>402.2508924</v>
      </c>
      <c r="W31" s="18">
        <f>(V31*U24)+V31</f>
        <v>410.29591024799998</v>
      </c>
      <c r="X31" s="5">
        <f>(V31*U24)+V31</f>
        <v>410.29591024799998</v>
      </c>
      <c r="Y31" s="18">
        <f>(X31*U24)+X31</f>
        <v>418.50182845296001</v>
      </c>
      <c r="Z31" s="18">
        <f>(X31*U24)+X31</f>
        <v>418.50182845296001</v>
      </c>
      <c r="AA31" s="18">
        <f>(Z31*U24)+Z31</f>
        <v>426.87186502201922</v>
      </c>
      <c r="AB31" s="5">
        <f>(Z31*U24)+Z31</f>
        <v>426.87186502201922</v>
      </c>
      <c r="AC31" s="8">
        <f>SUM(R31)</f>
        <v>386.63100000000003</v>
      </c>
    </row>
    <row r="32" spans="1:29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332.5</v>
      </c>
      <c r="P32" s="22"/>
      <c r="Q32" s="5">
        <f>(B32*U24)+B32</f>
        <v>339.15</v>
      </c>
      <c r="R32" s="18">
        <f>(B32*U24)+B32</f>
        <v>339.15</v>
      </c>
      <c r="S32" s="18">
        <f>(R32*U24)+R32</f>
        <v>345.93299999999999</v>
      </c>
      <c r="T32" s="5">
        <f>(R32*U24)+R32</f>
        <v>345.93299999999999</v>
      </c>
      <c r="U32" s="5">
        <f>(T32*U24)+T32</f>
        <v>352.85165999999998</v>
      </c>
      <c r="V32" s="18">
        <f>(T32*U24)+T32</f>
        <v>352.85165999999998</v>
      </c>
      <c r="W32" s="18">
        <f>(V32*U24)+V32</f>
        <v>359.90869319999996</v>
      </c>
      <c r="X32" s="5">
        <f>(V32*U24)+V32</f>
        <v>359.90869319999996</v>
      </c>
      <c r="Y32" s="18">
        <f>(X32*U24)+X32</f>
        <v>367.10686706399997</v>
      </c>
      <c r="Z32" s="18">
        <f>(X32*U24)+X32</f>
        <v>367.10686706399997</v>
      </c>
      <c r="AA32" s="18">
        <f>(Z32*U24)+Z32</f>
        <v>374.44900440527999</v>
      </c>
      <c r="AB32" s="5">
        <f>(Z32*U24)+Z32</f>
        <v>374.44900440527999</v>
      </c>
      <c r="AC32" s="8">
        <f>SUM(S32)</f>
        <v>345.93299999999999</v>
      </c>
    </row>
    <row r="33" spans="1:29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379.05</v>
      </c>
      <c r="P33" s="22"/>
      <c r="Q33" s="5">
        <f>(B33*U24)+B33</f>
        <v>386.63100000000003</v>
      </c>
      <c r="R33" s="18">
        <f>(B33*U24)+B33</f>
        <v>386.63100000000003</v>
      </c>
      <c r="S33" s="18">
        <f>(R33*U24)+R33</f>
        <v>394.36362000000003</v>
      </c>
      <c r="T33" s="6">
        <f>(R33*U24)+R33</f>
        <v>394.36362000000003</v>
      </c>
      <c r="U33" s="5">
        <f>(T33*U24)+T33</f>
        <v>402.2508924</v>
      </c>
      <c r="V33" s="18">
        <f>(T33*U24)+T33</f>
        <v>402.2508924</v>
      </c>
      <c r="W33" s="18">
        <f>(V33*U24)+V33</f>
        <v>410.29591024799998</v>
      </c>
      <c r="X33" s="5">
        <f>(V33*U24)+V33</f>
        <v>410.29591024799998</v>
      </c>
      <c r="Y33" s="18">
        <f>(X33*U24)+X33</f>
        <v>418.50182845296001</v>
      </c>
      <c r="Z33" s="18">
        <f>(X33*U24)+X33</f>
        <v>418.50182845296001</v>
      </c>
      <c r="AA33" s="18">
        <f>(Z33*U24)+Z33</f>
        <v>426.87186502201922</v>
      </c>
      <c r="AB33" s="5">
        <f>(Z33*U24)+Z33</f>
        <v>426.87186502201922</v>
      </c>
      <c r="AC33" s="8">
        <f>SUM(T33)</f>
        <v>394.36362000000003</v>
      </c>
    </row>
    <row r="34" spans="1:29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332.5</v>
      </c>
      <c r="P34" s="22"/>
      <c r="Q34" s="5">
        <f>(B34*U24)+B34</f>
        <v>339.15</v>
      </c>
      <c r="R34" s="18">
        <f>(B34*U24)+B34</f>
        <v>339.15</v>
      </c>
      <c r="S34" s="18">
        <f>(R34*U24)+R34</f>
        <v>345.93299999999999</v>
      </c>
      <c r="T34" s="5">
        <f>(R34*U24)+R34</f>
        <v>345.93299999999999</v>
      </c>
      <c r="U34" s="18">
        <f>(T34*U24)+T34</f>
        <v>352.85165999999998</v>
      </c>
      <c r="V34" s="18">
        <f>(T34*U24)+T34</f>
        <v>352.85165999999998</v>
      </c>
      <c r="W34" s="18">
        <f>(V34*U24)+V34</f>
        <v>359.90869319999996</v>
      </c>
      <c r="X34" s="5">
        <f>(V34*U24)+V34</f>
        <v>359.90869319999996</v>
      </c>
      <c r="Y34" s="18">
        <f>(X34*U24)+X34</f>
        <v>367.10686706399997</v>
      </c>
      <c r="Z34" s="18">
        <f>(X34*U24)+X34</f>
        <v>367.10686706399997</v>
      </c>
      <c r="AA34" s="18">
        <f>(Z34*U24)+Z34</f>
        <v>374.44900440527999</v>
      </c>
      <c r="AB34" s="5">
        <f>(Z34*U24)+Z34</f>
        <v>374.44900440527999</v>
      </c>
      <c r="AC34" s="8">
        <f>SUM(U34)</f>
        <v>352.85165999999998</v>
      </c>
    </row>
    <row r="35" spans="1:29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379.05</v>
      </c>
      <c r="P35" s="22"/>
      <c r="Q35" s="5">
        <f>(B35*U24)+B35</f>
        <v>386.63100000000003</v>
      </c>
      <c r="R35" s="18">
        <f>(B35*U24)+B35</f>
        <v>386.63100000000003</v>
      </c>
      <c r="S35" s="18">
        <f>(R35*U24)+R35</f>
        <v>394.36362000000003</v>
      </c>
      <c r="T35" s="5">
        <f>(R35*U24)+R35</f>
        <v>394.36362000000003</v>
      </c>
      <c r="U35" s="18">
        <f>(T35*U24)+T35</f>
        <v>402.2508924</v>
      </c>
      <c r="V35" s="6">
        <f>(T35*U24)+T35</f>
        <v>402.2508924</v>
      </c>
      <c r="W35" s="18">
        <f>(V35*U24)+V35</f>
        <v>410.29591024799998</v>
      </c>
      <c r="X35" s="5">
        <f>(V35*U24)+V35</f>
        <v>410.29591024799998</v>
      </c>
      <c r="Y35" s="18">
        <f>(X35*U24)+X35</f>
        <v>418.50182845296001</v>
      </c>
      <c r="Z35" s="18">
        <f>(X35*U24)+X35</f>
        <v>418.50182845296001</v>
      </c>
      <c r="AA35" s="18">
        <f>(Z35*U24)+Z35</f>
        <v>426.87186502201922</v>
      </c>
      <c r="AB35" s="5">
        <f>(Z35*U24)+Z35</f>
        <v>426.87186502201922</v>
      </c>
      <c r="AC35" s="8">
        <f>SUM(V35)</f>
        <v>402.2508924</v>
      </c>
    </row>
    <row r="36" spans="1:29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332.5</v>
      </c>
      <c r="P36" s="22"/>
      <c r="Q36" s="5">
        <f>(B36*U24)+B36</f>
        <v>339.15</v>
      </c>
      <c r="R36" s="18">
        <f>(B36*U24)+B36</f>
        <v>339.15</v>
      </c>
      <c r="S36" s="18">
        <f>(R36*U24)+R36</f>
        <v>345.93299999999999</v>
      </c>
      <c r="T36" s="5">
        <f>(R36*U24)+R36</f>
        <v>345.93299999999999</v>
      </c>
      <c r="U36" s="18">
        <f>(T36*U24)+T36</f>
        <v>352.85165999999998</v>
      </c>
      <c r="V36" s="18">
        <f>(T36*U24)+T36</f>
        <v>352.85165999999998</v>
      </c>
      <c r="W36" s="18">
        <f>(V36*U24)+V36</f>
        <v>359.90869319999996</v>
      </c>
      <c r="X36" s="5">
        <f>(V36*U24)+V36</f>
        <v>359.90869319999996</v>
      </c>
      <c r="Y36" s="18">
        <f>(X36*U24)+X36</f>
        <v>367.10686706399997</v>
      </c>
      <c r="Z36" s="18">
        <f>(X36*U24)+X36</f>
        <v>367.10686706399997</v>
      </c>
      <c r="AA36" s="18">
        <f>(Z36*U24)+Z36</f>
        <v>374.44900440527999</v>
      </c>
      <c r="AB36" s="5">
        <f>(Z36*U24)+Z36</f>
        <v>374.44900440527999</v>
      </c>
      <c r="AC36" s="8">
        <f>SUM(W36)</f>
        <v>359.90869319999996</v>
      </c>
    </row>
    <row r="37" spans="1:29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 t="shared" ref="O37:O42" si="2">B37*(C37+D37+E37+F37+G37+H37+I37+J37+K37+L37+M37+N37)</f>
        <v>379.05</v>
      </c>
      <c r="P37" s="22"/>
      <c r="Q37" s="5">
        <f>(B37*U24)+B37</f>
        <v>386.63100000000003</v>
      </c>
      <c r="R37" s="18">
        <f>(B37*U24)+B37</f>
        <v>386.63100000000003</v>
      </c>
      <c r="S37" s="18">
        <f>(R37*U24)+R37</f>
        <v>394.36362000000003</v>
      </c>
      <c r="T37" s="5">
        <f>(R37*U24)+R37</f>
        <v>394.36362000000003</v>
      </c>
      <c r="U37" s="18">
        <f>(T37*U24)+T37</f>
        <v>402.2508924</v>
      </c>
      <c r="V37" s="18">
        <f>(T37*U24)+T37</f>
        <v>402.2508924</v>
      </c>
      <c r="W37" s="18">
        <f>(V37*U24)+V37</f>
        <v>410.29591024799998</v>
      </c>
      <c r="X37" s="6">
        <f>(V37*U24)+V37</f>
        <v>410.29591024799998</v>
      </c>
      <c r="Y37" s="18">
        <f>(X37*U24)+X37</f>
        <v>418.50182845296001</v>
      </c>
      <c r="Z37" s="18">
        <f>(X37*U24)+X37</f>
        <v>418.50182845296001</v>
      </c>
      <c r="AA37" s="18">
        <f>(Z37*U24)+Z37</f>
        <v>426.87186502201922</v>
      </c>
      <c r="AB37" s="5">
        <f>(Z37*U24)+Z37</f>
        <v>426.87186502201922</v>
      </c>
      <c r="AC37" s="8">
        <f>SUM(X37)</f>
        <v>410.29591024799998</v>
      </c>
    </row>
    <row r="38" spans="1:29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 t="shared" si="2"/>
        <v>332.5</v>
      </c>
      <c r="P38" s="22"/>
      <c r="Q38" s="5">
        <f>(B38*U24)+B38</f>
        <v>339.15</v>
      </c>
      <c r="R38" s="18">
        <f>(B38*U24)+B38</f>
        <v>339.15</v>
      </c>
      <c r="S38" s="18">
        <f>(R38*U24)+R38</f>
        <v>345.93299999999999</v>
      </c>
      <c r="T38" s="5">
        <f>(R38*U24)+R38</f>
        <v>345.93299999999999</v>
      </c>
      <c r="U38" s="18">
        <f>(T38*U24)+T38</f>
        <v>352.85165999999998</v>
      </c>
      <c r="V38" s="18">
        <f>(T38*U24)+T38</f>
        <v>352.85165999999998</v>
      </c>
      <c r="W38" s="18">
        <f>(V38*U24)+V38</f>
        <v>359.90869319999996</v>
      </c>
      <c r="X38" s="5">
        <f>(V38*U24)+V38</f>
        <v>359.90869319999996</v>
      </c>
      <c r="Y38" s="18">
        <f>(X38*U24)+X38</f>
        <v>367.10686706399997</v>
      </c>
      <c r="Z38" s="18">
        <f>(X38*U24)+X38</f>
        <v>367.10686706399997</v>
      </c>
      <c r="AA38" s="18">
        <f>(Z38*U24)+Z38</f>
        <v>374.44900440527999</v>
      </c>
      <c r="AB38" s="5">
        <f>(Z38*U24)+Z38</f>
        <v>374.44900440527999</v>
      </c>
      <c r="AC38" s="8">
        <f>SUM(Y38)</f>
        <v>367.10686706399997</v>
      </c>
    </row>
    <row r="39" spans="1:29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 t="shared" si="2"/>
        <v>379.05</v>
      </c>
      <c r="P39" s="22"/>
      <c r="Q39" s="5">
        <f>(B39*U24)+B39</f>
        <v>386.63100000000003</v>
      </c>
      <c r="R39" s="18">
        <f>(B39*U24)+B39</f>
        <v>386.63100000000003</v>
      </c>
      <c r="S39" s="18">
        <f>(R39*U24)+R39</f>
        <v>394.36362000000003</v>
      </c>
      <c r="T39" s="5">
        <f>(R39*U24)+R39</f>
        <v>394.36362000000003</v>
      </c>
      <c r="U39" s="18">
        <f>(T39*U24)+T39</f>
        <v>402.2508924</v>
      </c>
      <c r="V39" s="18">
        <f>(T39*U24)+T39</f>
        <v>402.2508924</v>
      </c>
      <c r="W39" s="18">
        <f>(V39*U24)+V39</f>
        <v>410.29591024799998</v>
      </c>
      <c r="X39" s="5">
        <f>(V39*U24)+V39</f>
        <v>410.29591024799998</v>
      </c>
      <c r="Y39" s="18">
        <f>(X39*U24)+X39</f>
        <v>418.50182845296001</v>
      </c>
      <c r="Z39" s="6">
        <f>(X39*U24)+X39</f>
        <v>418.50182845296001</v>
      </c>
      <c r="AA39" s="18">
        <f>(Z39*U24)+Z39</f>
        <v>426.87186502201922</v>
      </c>
      <c r="AB39" s="5">
        <f>(Z39*U24)+Z39</f>
        <v>426.87186502201922</v>
      </c>
      <c r="AC39" s="8">
        <f>SUM(Z39)</f>
        <v>418.50182845296001</v>
      </c>
    </row>
    <row r="40" spans="1:29">
      <c r="A40" s="22" t="s">
        <v>77</v>
      </c>
      <c r="B40" s="22">
        <v>333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 t="shared" si="2"/>
        <v>333</v>
      </c>
      <c r="P40" s="22"/>
      <c r="Q40" s="5">
        <f>(B40*U24)+B40</f>
        <v>339.66</v>
      </c>
      <c r="R40" s="18">
        <f>(B40*U24)+B40</f>
        <v>339.66</v>
      </c>
      <c r="S40" s="18">
        <f>(R40*U24)+R40</f>
        <v>346.45320000000004</v>
      </c>
      <c r="T40" s="5">
        <f>(R40*U24)+R40</f>
        <v>346.45320000000004</v>
      </c>
      <c r="U40" s="18">
        <f>(T40*U24)+T40</f>
        <v>353.38226400000002</v>
      </c>
      <c r="V40" s="18">
        <f>(T40*U24)+T40</f>
        <v>353.38226400000002</v>
      </c>
      <c r="W40" s="18">
        <f>(V40*U24)+V40</f>
        <v>360.44990928000004</v>
      </c>
      <c r="X40" s="5">
        <f>(V40*U24)+V40</f>
        <v>360.44990928000004</v>
      </c>
      <c r="Y40" s="18">
        <f>(X40*U24)+X40</f>
        <v>367.65890746560007</v>
      </c>
      <c r="Z40" s="18">
        <f>(X40*U24)+X40</f>
        <v>367.65890746560007</v>
      </c>
      <c r="AA40" s="18">
        <f>(Z40*U24)+Z40</f>
        <v>375.01208561491205</v>
      </c>
      <c r="AB40" s="5">
        <f>(Z40*U24)+Z40</f>
        <v>375.01208561491205</v>
      </c>
      <c r="AC40" s="8">
        <f>SUM(AA40)</f>
        <v>375.01208561491205</v>
      </c>
    </row>
    <row r="41" spans="1:29">
      <c r="A41" s="22" t="s">
        <v>78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 t="shared" si="2"/>
        <v>379</v>
      </c>
      <c r="P41" s="22"/>
      <c r="Q41" s="5">
        <f>(B41*U24)+B41</f>
        <v>386.58</v>
      </c>
      <c r="R41" s="18">
        <f>(B41*U24)+B41</f>
        <v>386.58</v>
      </c>
      <c r="S41" s="18">
        <f>(R41*U24)+R41</f>
        <v>394.3116</v>
      </c>
      <c r="T41" s="5">
        <f>(R41*U24)+R41</f>
        <v>394.3116</v>
      </c>
      <c r="U41" s="18">
        <f>(T41*U24)+T41</f>
        <v>402.19783200000001</v>
      </c>
      <c r="V41" s="18">
        <f>(T41*U24)+T41</f>
        <v>402.19783200000001</v>
      </c>
      <c r="W41" s="18">
        <f>(V41*U24)+V41</f>
        <v>410.24178863999998</v>
      </c>
      <c r="X41" s="5">
        <f>(V41*U24)+V41</f>
        <v>410.24178863999998</v>
      </c>
      <c r="Y41" s="18">
        <f>(X41*U24)+X41</f>
        <v>418.44662441279996</v>
      </c>
      <c r="Z41" s="18">
        <f>(X41*U24)+X41</f>
        <v>418.44662441279996</v>
      </c>
      <c r="AA41" s="18">
        <f>(Z41*U24)+Z41</f>
        <v>426.81555690105597</v>
      </c>
      <c r="AB41" s="6">
        <f>(Z41*U24)+Z41</f>
        <v>426.81555690105597</v>
      </c>
      <c r="AC41" s="8">
        <f>SUM(AB41)</f>
        <v>426.81555690105597</v>
      </c>
    </row>
    <row r="42" spans="1:29">
      <c r="A42" s="22" t="s">
        <v>18</v>
      </c>
      <c r="B42" s="22">
        <v>50</v>
      </c>
      <c r="C42" s="23"/>
      <c r="D42" s="23">
        <v>1</v>
      </c>
      <c r="E42" s="23"/>
      <c r="F42" s="23">
        <v>1</v>
      </c>
      <c r="G42" s="23"/>
      <c r="H42" s="23">
        <v>1</v>
      </c>
      <c r="I42" s="23">
        <v>0</v>
      </c>
      <c r="J42" s="23">
        <v>1</v>
      </c>
      <c r="K42" s="23">
        <v>0</v>
      </c>
      <c r="L42" s="23">
        <v>1</v>
      </c>
      <c r="M42" s="23">
        <v>0</v>
      </c>
      <c r="N42" s="23">
        <v>1</v>
      </c>
      <c r="O42" s="22">
        <f t="shared" si="2"/>
        <v>300</v>
      </c>
      <c r="P42" s="22"/>
      <c r="Q42" s="18">
        <f>(B42*U24)+B42</f>
        <v>51</v>
      </c>
      <c r="R42" s="6">
        <f>(B42*U24)+B42</f>
        <v>51</v>
      </c>
      <c r="S42" s="18">
        <f>(R42*U24)+R42</f>
        <v>52.02</v>
      </c>
      <c r="T42" s="6">
        <f>(R42*U24)+R42</f>
        <v>52.02</v>
      </c>
      <c r="U42" s="18">
        <f>(T42*U24)+T42</f>
        <v>53.060400000000001</v>
      </c>
      <c r="V42" s="6">
        <f>(T42*U24)+T42</f>
        <v>53.060400000000001</v>
      </c>
      <c r="W42" s="18">
        <f>(V42*U24)+V42</f>
        <v>54.121608000000002</v>
      </c>
      <c r="X42" s="6">
        <f>(V42*U24)+V42</f>
        <v>54.121608000000002</v>
      </c>
      <c r="Y42" s="18">
        <f>(X42*U24)+X42</f>
        <v>55.204040160000005</v>
      </c>
      <c r="Z42" s="6">
        <f>(X42*U24)+X42</f>
        <v>55.204040160000005</v>
      </c>
      <c r="AA42" s="18">
        <f>(Z42*U24)+Z42</f>
        <v>56.308120963200004</v>
      </c>
      <c r="AB42" s="6">
        <f>(Z42*U24)+Z42</f>
        <v>56.308120963200004</v>
      </c>
      <c r="AC42" s="8">
        <f>SUM(R42,T42,V42,X42,Z42,AB42)</f>
        <v>321.71416912320001</v>
      </c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/>
      <c r="Q43" s="18">
        <f>(B43*U24)+B43</f>
        <v>4.59</v>
      </c>
      <c r="R43" s="6">
        <f>(B43*U24)+B43</f>
        <v>4.59</v>
      </c>
      <c r="S43" s="18">
        <f>(R43*U24)+R43</f>
        <v>4.6818</v>
      </c>
      <c r="T43" s="6">
        <f>(R43*U24)+R43</f>
        <v>4.6818</v>
      </c>
      <c r="U43" s="18">
        <f>(T43*U24)+T43</f>
        <v>4.775436</v>
      </c>
      <c r="V43" s="6">
        <f>(T43*U24)+T43</f>
        <v>4.775436</v>
      </c>
      <c r="W43" s="18">
        <f>(V43*U24)+V43</f>
        <v>4.8709447199999998</v>
      </c>
      <c r="X43" s="6">
        <f>(V43*U24)+V43</f>
        <v>4.8709447199999998</v>
      </c>
      <c r="Y43" s="18">
        <f>(X43*U24)+X43</f>
        <v>4.9683636143999994</v>
      </c>
      <c r="Z43" s="6">
        <f>(X43*U24)+X43</f>
        <v>4.9683636143999994</v>
      </c>
      <c r="AA43" s="18">
        <f>(Z43*U24)+Z43</f>
        <v>5.0677308866879995</v>
      </c>
      <c r="AB43" s="6">
        <f>(Z43*U24)+Z43</f>
        <v>5.0677308866879995</v>
      </c>
      <c r="AC43" s="8">
        <f>SUM(R43,T43,V43,X43,Z43,AB43)</f>
        <v>28.954275221088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13281.449999999997</v>
      </c>
      <c r="P44" s="22"/>
      <c r="Q44" s="18"/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SUM(AC26:AC28,AC31,AC33,AC35,AC37,AC39,AC41:AC43)</f>
        <v>12088.047808958167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18">
        <f t="shared" ref="Q45" si="3">(B45*U26)+B45</f>
        <v>0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AC44/6</f>
        <v>2014.6746348263612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1106.7874999999997</v>
      </c>
      <c r="P46" s="22"/>
      <c r="Q46" s="9">
        <v>0</v>
      </c>
      <c r="R46" s="9">
        <f>SUM(R26,R28,R31,R42:R43)</f>
        <v>1687.1310000000001</v>
      </c>
      <c r="S46" s="9">
        <v>0</v>
      </c>
      <c r="T46" s="9">
        <f>SUM(T26:T28,T33,T42:T43)</f>
        <v>2183.7475799999997</v>
      </c>
      <c r="U46" s="9">
        <v>0</v>
      </c>
      <c r="V46" s="9">
        <f>SUM(V26,V28,V35,V42:V43)</f>
        <v>1755.2910924</v>
      </c>
      <c r="W46" s="9">
        <v>0</v>
      </c>
      <c r="X46" s="9">
        <f>SUM(X26:X28,X37,X42:X43)</f>
        <v>2271.9709822319996</v>
      </c>
      <c r="Y46" s="9">
        <v>0</v>
      </c>
      <c r="Z46" s="9">
        <f>SUM(Z26,Z28,Z39,Z42:Z43)</f>
        <v>1826.2048525329599</v>
      </c>
      <c r="AA46" s="9">
        <v>0</v>
      </c>
      <c r="AB46" s="9">
        <f>SUM(AB26:AB28,AB41:AB43)</f>
        <v>2363.7023017932097</v>
      </c>
      <c r="AC46" s="9">
        <f>SUM(Q46:AB46)</f>
        <v>12088.047808958168</v>
      </c>
    </row>
    <row r="49" spans="1:50">
      <c r="A49" s="2" t="s">
        <v>152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1.03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50">
      <c r="A50" s="21" t="s">
        <v>136</v>
      </c>
      <c r="B50" s="4" t="s">
        <v>142</v>
      </c>
      <c r="C50" s="4" t="s">
        <v>143</v>
      </c>
      <c r="D50" s="4" t="s">
        <v>144</v>
      </c>
      <c r="E50" s="4" t="s">
        <v>201</v>
      </c>
      <c r="F50" s="4" t="s">
        <v>247</v>
      </c>
      <c r="G50" s="4" t="s">
        <v>248</v>
      </c>
      <c r="H50" s="4" t="s">
        <v>254</v>
      </c>
      <c r="I50" s="4"/>
      <c r="J50" s="29" t="s">
        <v>62</v>
      </c>
      <c r="K50" s="29" t="s">
        <v>61</v>
      </c>
      <c r="L50" s="29" t="s">
        <v>63</v>
      </c>
      <c r="M50" s="29" t="s">
        <v>64</v>
      </c>
      <c r="N50" s="29" t="s">
        <v>65</v>
      </c>
      <c r="O50" s="29" t="s">
        <v>66</v>
      </c>
      <c r="P50" s="29" t="s">
        <v>67</v>
      </c>
      <c r="Q50" s="29" t="s">
        <v>68</v>
      </c>
      <c r="R50" s="29" t="s">
        <v>69</v>
      </c>
      <c r="S50" s="29" t="s">
        <v>70</v>
      </c>
      <c r="T50" s="29" t="s">
        <v>71</v>
      </c>
      <c r="U50" s="29" t="s">
        <v>72</v>
      </c>
      <c r="V50" s="29" t="s">
        <v>255</v>
      </c>
      <c r="W50" s="29" t="s">
        <v>256</v>
      </c>
      <c r="X50" s="29" t="s">
        <v>257</v>
      </c>
      <c r="Y50" s="29" t="s">
        <v>258</v>
      </c>
      <c r="Z50" s="29" t="s">
        <v>259</v>
      </c>
      <c r="AA50" s="29" t="s">
        <v>260</v>
      </c>
      <c r="AB50" s="4" t="s">
        <v>46</v>
      </c>
      <c r="AC50" s="4"/>
      <c r="AD50" s="4" t="s">
        <v>262</v>
      </c>
      <c r="AE50" s="4" t="s">
        <v>261</v>
      </c>
      <c r="AF50" s="4" t="s">
        <v>263</v>
      </c>
      <c r="AG50" s="4" t="s">
        <v>264</v>
      </c>
      <c r="AH50" s="4" t="s">
        <v>265</v>
      </c>
      <c r="AI50" s="4" t="s">
        <v>266</v>
      </c>
      <c r="AJ50" s="4" t="s">
        <v>267</v>
      </c>
      <c r="AK50" s="4" t="s">
        <v>268</v>
      </c>
      <c r="AL50" s="4" t="s">
        <v>269</v>
      </c>
      <c r="AM50" s="4" t="s">
        <v>270</v>
      </c>
      <c r="AN50" s="4" t="s">
        <v>271</v>
      </c>
      <c r="AO50" s="4" t="s">
        <v>272</v>
      </c>
      <c r="AP50" s="4" t="s">
        <v>273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50">
      <c r="A51" s="22"/>
      <c r="B51" s="22"/>
      <c r="C51" s="5"/>
      <c r="D51" s="5"/>
      <c r="E51" s="5"/>
      <c r="F51" s="5"/>
      <c r="G51" s="5"/>
      <c r="H51" s="5"/>
      <c r="I51" s="5"/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22">
        <f>B51*(J51+K51+L51+M51+N51+O51+P51+Q51+R51+S51+T51+U51+V51+W51+X51+Y51+Z51+AA51)</f>
        <v>0</v>
      </c>
      <c r="AC51" s="22">
        <v>114.4</v>
      </c>
      <c r="AD51" s="18">
        <f>B51</f>
        <v>0</v>
      </c>
      <c r="AE51" s="18">
        <f>AD51</f>
        <v>0</v>
      </c>
      <c r="AF51" s="18">
        <f>C51</f>
        <v>0</v>
      </c>
      <c r="AG51" s="18">
        <f>C51</f>
        <v>0</v>
      </c>
      <c r="AH51" s="18">
        <f>C51</f>
        <v>0</v>
      </c>
      <c r="AI51" s="18">
        <f>D51</f>
        <v>0</v>
      </c>
      <c r="AJ51" s="18">
        <f>D51</f>
        <v>0</v>
      </c>
      <c r="AK51" s="18">
        <f>D51</f>
        <v>0</v>
      </c>
      <c r="AL51" s="18">
        <f>E51</f>
        <v>0</v>
      </c>
      <c r="AM51" s="18">
        <f>E51</f>
        <v>0</v>
      </c>
      <c r="AN51" s="18">
        <f>E51</f>
        <v>0</v>
      </c>
      <c r="AO51" s="18">
        <f>F51</f>
        <v>0</v>
      </c>
      <c r="AP51" s="18">
        <v>0</v>
      </c>
      <c r="AQ51" s="18">
        <f>F51</f>
        <v>0</v>
      </c>
      <c r="AR51" s="18">
        <f>G51</f>
        <v>0</v>
      </c>
      <c r="AS51" s="18">
        <f>G51</f>
        <v>0</v>
      </c>
      <c r="AT51" s="18">
        <f>G51</f>
        <v>0</v>
      </c>
      <c r="AU51" s="18">
        <f>H51</f>
        <v>0</v>
      </c>
      <c r="AV51" s="8">
        <f>SUM(AD51:AU51)</f>
        <v>0</v>
      </c>
    </row>
    <row r="52" spans="1:50">
      <c r="A52" s="22" t="s">
        <v>35</v>
      </c>
      <c r="B52" s="22">
        <v>719</v>
      </c>
      <c r="C52" s="5">
        <f>B52*$V$49</f>
        <v>740.57</v>
      </c>
      <c r="D52" s="5">
        <f t="shared" ref="C52:H67" si="4">C52*$V$49</f>
        <v>762.78710000000012</v>
      </c>
      <c r="E52" s="5">
        <f t="shared" si="4"/>
        <v>785.67071300000009</v>
      </c>
      <c r="F52" s="5">
        <f t="shared" si="4"/>
        <v>809.24083439000015</v>
      </c>
      <c r="G52" s="5">
        <f t="shared" si="4"/>
        <v>833.51805942170017</v>
      </c>
      <c r="H52" s="5">
        <f t="shared" si="4"/>
        <v>858.52360120435117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22">
        <f>B52*(J52+K52+L52+M52+N52+O52+P52+Q52+R52+S52+T52+U52+V52+W52+X52+Y52+Z52+AA52)</f>
        <v>8628</v>
      </c>
      <c r="AC52" s="22">
        <v>270</v>
      </c>
      <c r="AD52" s="6">
        <f>B52</f>
        <v>719</v>
      </c>
      <c r="AE52" s="6">
        <f>B52</f>
        <v>719</v>
      </c>
      <c r="AF52" s="6">
        <f>C52</f>
        <v>740.57</v>
      </c>
      <c r="AG52" s="6">
        <f>C52</f>
        <v>740.57</v>
      </c>
      <c r="AH52" s="6">
        <f>D52</f>
        <v>762.78710000000012</v>
      </c>
      <c r="AI52" s="6">
        <f>D52</f>
        <v>762.78710000000012</v>
      </c>
      <c r="AJ52" s="6">
        <f>E52</f>
        <v>785.67071300000009</v>
      </c>
      <c r="AK52" s="6">
        <f>E52</f>
        <v>785.67071300000009</v>
      </c>
      <c r="AL52" s="6">
        <f>F52</f>
        <v>809.24083439000015</v>
      </c>
      <c r="AM52" s="6">
        <f>F52</f>
        <v>809.24083439000015</v>
      </c>
      <c r="AN52" s="6">
        <f>G52</f>
        <v>833.51805942170017</v>
      </c>
      <c r="AO52" s="6">
        <f>G52</f>
        <v>833.51805942170017</v>
      </c>
      <c r="AP52" s="18">
        <v>0</v>
      </c>
      <c r="AQ52" s="6">
        <v>0</v>
      </c>
      <c r="AR52" s="18">
        <v>0</v>
      </c>
      <c r="AS52" s="6">
        <v>0</v>
      </c>
      <c r="AT52" s="18">
        <v>0</v>
      </c>
      <c r="AU52" s="6">
        <v>0</v>
      </c>
      <c r="AV52" s="8">
        <f t="shared" ref="AV52:AV76" si="5">SUM(AD52:AU52)</f>
        <v>9301.5734136234023</v>
      </c>
      <c r="AX52">
        <f>AB52</f>
        <v>8628</v>
      </c>
    </row>
    <row r="53" spans="1:50">
      <c r="A53" s="22" t="s">
        <v>36</v>
      </c>
      <c r="B53" s="22">
        <v>250</v>
      </c>
      <c r="C53" s="5">
        <f>B53*$V$49</f>
        <v>257.5</v>
      </c>
      <c r="D53" s="5">
        <f t="shared" si="4"/>
        <v>265.22500000000002</v>
      </c>
      <c r="E53" s="5">
        <f t="shared" si="4"/>
        <v>273.18175000000002</v>
      </c>
      <c r="F53" s="5">
        <f t="shared" si="4"/>
        <v>281.37720250000001</v>
      </c>
      <c r="G53" s="5">
        <f t="shared" si="4"/>
        <v>289.81851857500004</v>
      </c>
      <c r="H53" s="5">
        <f t="shared" si="4"/>
        <v>298.51307413225004</v>
      </c>
      <c r="I53" s="5"/>
      <c r="J53" s="30">
        <v>0</v>
      </c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/>
      <c r="W53" s="30">
        <v>0</v>
      </c>
      <c r="X53" s="30">
        <v>0</v>
      </c>
      <c r="Y53" s="30">
        <v>0</v>
      </c>
      <c r="Z53" s="30"/>
      <c r="AA53" s="30">
        <v>0</v>
      </c>
      <c r="AB53" s="22">
        <f>B53*(J53+K53+L53+M53+N53+O53+P53+Q53+R53+S53+T53+U53+V53+W53+X53+Y53+Z53+AA53)</f>
        <v>1500</v>
      </c>
      <c r="AC53" s="22">
        <v>239.1</v>
      </c>
      <c r="AD53" s="5"/>
      <c r="AE53" s="6">
        <f>B53</f>
        <v>250</v>
      </c>
      <c r="AF53" s="5"/>
      <c r="AG53" s="6">
        <f>C53</f>
        <v>257.5</v>
      </c>
      <c r="AH53" s="5"/>
      <c r="AI53" s="6">
        <f>D53</f>
        <v>265.22500000000002</v>
      </c>
      <c r="AJ53" s="5"/>
      <c r="AK53" s="6">
        <f>E53</f>
        <v>273.18175000000002</v>
      </c>
      <c r="AL53" s="5"/>
      <c r="AM53" s="6">
        <f>F53</f>
        <v>281.37720250000001</v>
      </c>
      <c r="AN53" s="5"/>
      <c r="AO53" s="6">
        <f>G53</f>
        <v>289.81851857500004</v>
      </c>
      <c r="AP53" s="18"/>
      <c r="AQ53" s="18"/>
      <c r="AR53" s="18"/>
      <c r="AS53" s="6">
        <v>0</v>
      </c>
      <c r="AT53" s="18"/>
      <c r="AU53" s="18"/>
      <c r="AV53" s="8">
        <f t="shared" si="5"/>
        <v>1617.1024710750003</v>
      </c>
      <c r="AX53" s="22">
        <f t="shared" ref="AX53:AX78" si="6">AB53</f>
        <v>1500</v>
      </c>
    </row>
    <row r="54" spans="1:50">
      <c r="A54" s="22" t="s">
        <v>252</v>
      </c>
      <c r="B54" s="22">
        <v>220</v>
      </c>
      <c r="C54" s="5">
        <f>B54*$V$49</f>
        <v>226.6</v>
      </c>
      <c r="D54" s="5">
        <f t="shared" si="4"/>
        <v>233.398</v>
      </c>
      <c r="E54" s="5">
        <f t="shared" si="4"/>
        <v>240.39994000000002</v>
      </c>
      <c r="F54" s="5">
        <f t="shared" si="4"/>
        <v>247.61193820000003</v>
      </c>
      <c r="G54" s="5">
        <f t="shared" si="4"/>
        <v>255.04029634600002</v>
      </c>
      <c r="H54" s="5">
        <f t="shared" si="4"/>
        <v>262.69150523638001</v>
      </c>
      <c r="I54" s="5"/>
      <c r="J54" s="30">
        <v>1</v>
      </c>
      <c r="K54" s="30">
        <v>1</v>
      </c>
      <c r="L54" s="82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22">
        <f>B54*(J54+K54+L54+M54+N54+O54+P54+Q54+R54+S54+T54+U54+V54+W54+X54+Y54+Z54+AA54)</f>
        <v>2640</v>
      </c>
      <c r="AC54" s="22">
        <v>73.099999999999994</v>
      </c>
      <c r="AD54" s="6">
        <f>B54*J54</f>
        <v>220</v>
      </c>
      <c r="AE54" s="6">
        <f>B54*K54</f>
        <v>220</v>
      </c>
      <c r="AF54" s="6">
        <f>C54*L54</f>
        <v>226.6</v>
      </c>
      <c r="AG54" s="6">
        <f>C54*M54</f>
        <v>226.6</v>
      </c>
      <c r="AH54" s="6">
        <f>D54*N54</f>
        <v>233.398</v>
      </c>
      <c r="AI54" s="6">
        <f>D54*O54</f>
        <v>233.398</v>
      </c>
      <c r="AJ54" s="6">
        <f>E54*P54</f>
        <v>240.39994000000002</v>
      </c>
      <c r="AK54" s="6">
        <f>E54*Q54</f>
        <v>240.39994000000002</v>
      </c>
      <c r="AL54" s="6">
        <f>F54*R54</f>
        <v>247.61193820000003</v>
      </c>
      <c r="AM54" s="6">
        <f>F54*S54</f>
        <v>247.61193820000003</v>
      </c>
      <c r="AN54" s="6">
        <f>G54*T54</f>
        <v>255.04029634600002</v>
      </c>
      <c r="AO54" s="6">
        <f>G54*U54</f>
        <v>255.04029634600002</v>
      </c>
      <c r="AP54" s="18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8">
        <f t="shared" si="5"/>
        <v>2846.1003490920002</v>
      </c>
      <c r="AW54" s="5">
        <f>SUM(AV52:AV54)</f>
        <v>13764.776233790402</v>
      </c>
      <c r="AX54" s="22">
        <f t="shared" si="6"/>
        <v>2640</v>
      </c>
    </row>
    <row r="55" spans="1:50">
      <c r="A55" s="22" t="s">
        <v>12</v>
      </c>
      <c r="B55" s="22">
        <v>380</v>
      </c>
      <c r="C55" s="5">
        <f t="shared" si="4"/>
        <v>391.40000000000003</v>
      </c>
      <c r="D55" s="5">
        <f t="shared" si="4"/>
        <v>403.14200000000005</v>
      </c>
      <c r="E55" s="5">
        <f t="shared" si="4"/>
        <v>415.23626000000007</v>
      </c>
      <c r="F55" s="5">
        <f t="shared" si="4"/>
        <v>427.69334780000008</v>
      </c>
      <c r="G55" s="5">
        <f t="shared" si="4"/>
        <v>440.52414823400011</v>
      </c>
      <c r="H55" s="5">
        <f t="shared" si="4"/>
        <v>453.73987268102013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ref="AB55:AB76" si="7">B55*(J55+K55+L55+M55+N55+O55+P55+Q55+R55+S55+T55+U55+V55+W55+X55+Y55+Z55+AA55)</f>
        <v>380</v>
      </c>
      <c r="AC55" s="22">
        <v>250</v>
      </c>
      <c r="AD55" s="6">
        <f>B55</f>
        <v>380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5"/>
        <v>380</v>
      </c>
      <c r="AX55" s="22">
        <v>380</v>
      </c>
    </row>
    <row r="56" spans="1:50">
      <c r="A56" s="22" t="s">
        <v>13</v>
      </c>
      <c r="B56" s="22">
        <v>380</v>
      </c>
      <c r="C56" s="5">
        <f t="shared" si="4"/>
        <v>391.40000000000003</v>
      </c>
      <c r="D56" s="5">
        <f t="shared" si="4"/>
        <v>403.14200000000005</v>
      </c>
      <c r="E56" s="5">
        <f t="shared" si="4"/>
        <v>415.23626000000007</v>
      </c>
      <c r="F56" s="5">
        <f t="shared" si="4"/>
        <v>427.69334780000008</v>
      </c>
      <c r="G56" s="5">
        <f t="shared" si="4"/>
        <v>440.52414823400011</v>
      </c>
      <c r="H56" s="5">
        <f t="shared" si="4"/>
        <v>453.73987268102013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7"/>
        <v>380</v>
      </c>
      <c r="AC56" s="22">
        <v>285</v>
      </c>
      <c r="AD56" s="5"/>
      <c r="AE56" s="6">
        <f>B56</f>
        <v>380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5"/>
        <v>380</v>
      </c>
      <c r="AX56" s="22">
        <v>380</v>
      </c>
    </row>
    <row r="57" spans="1:50">
      <c r="A57" s="22" t="s">
        <v>14</v>
      </c>
      <c r="B57" s="22">
        <v>380</v>
      </c>
      <c r="C57" s="5">
        <f t="shared" si="4"/>
        <v>391.40000000000003</v>
      </c>
      <c r="D57" s="5">
        <f t="shared" si="4"/>
        <v>403.14200000000005</v>
      </c>
      <c r="E57" s="5">
        <f t="shared" si="4"/>
        <v>415.23626000000007</v>
      </c>
      <c r="F57" s="5">
        <f t="shared" si="4"/>
        <v>427.69334780000008</v>
      </c>
      <c r="G57" s="5">
        <f t="shared" si="4"/>
        <v>440.52414823400011</v>
      </c>
      <c r="H57" s="5">
        <f t="shared" si="4"/>
        <v>453.73987268102013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7"/>
        <v>380</v>
      </c>
      <c r="AC57" s="22">
        <v>250</v>
      </c>
      <c r="AD57" s="5"/>
      <c r="AE57" s="5"/>
      <c r="AF57" s="6">
        <f>C57</f>
        <v>391.40000000000003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5"/>
        <v>391.40000000000003</v>
      </c>
      <c r="AX57" s="22">
        <v>380</v>
      </c>
    </row>
    <row r="58" spans="1:50">
      <c r="A58" s="22" t="s">
        <v>15</v>
      </c>
      <c r="B58" s="22">
        <v>380</v>
      </c>
      <c r="C58" s="5">
        <f t="shared" si="4"/>
        <v>391.40000000000003</v>
      </c>
      <c r="D58" s="5">
        <f t="shared" si="4"/>
        <v>403.14200000000005</v>
      </c>
      <c r="E58" s="5">
        <f t="shared" si="4"/>
        <v>415.23626000000007</v>
      </c>
      <c r="F58" s="5">
        <f t="shared" si="4"/>
        <v>427.69334780000008</v>
      </c>
      <c r="G58" s="5">
        <f t="shared" si="4"/>
        <v>440.52414823400011</v>
      </c>
      <c r="H58" s="5">
        <f t="shared" si="4"/>
        <v>453.73987268102013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7"/>
        <v>380</v>
      </c>
      <c r="AC58" s="22">
        <v>285</v>
      </c>
      <c r="AD58" s="5"/>
      <c r="AE58" s="5"/>
      <c r="AF58" s="5"/>
      <c r="AG58" s="6">
        <f>C58</f>
        <v>391.40000000000003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5"/>
        <v>391.40000000000003</v>
      </c>
      <c r="AX58" s="22">
        <v>380</v>
      </c>
    </row>
    <row r="59" spans="1:50">
      <c r="A59" s="22" t="s">
        <v>16</v>
      </c>
      <c r="B59" s="22">
        <v>380</v>
      </c>
      <c r="C59" s="5">
        <f t="shared" si="4"/>
        <v>391.40000000000003</v>
      </c>
      <c r="D59" s="5">
        <f t="shared" si="4"/>
        <v>403.14200000000005</v>
      </c>
      <c r="E59" s="5">
        <f t="shared" si="4"/>
        <v>415.23626000000007</v>
      </c>
      <c r="F59" s="5">
        <f t="shared" si="4"/>
        <v>427.69334780000008</v>
      </c>
      <c r="G59" s="5">
        <f t="shared" si="4"/>
        <v>440.52414823400011</v>
      </c>
      <c r="H59" s="5">
        <f t="shared" si="4"/>
        <v>453.73987268102013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380</v>
      </c>
      <c r="AC59" s="22">
        <v>250</v>
      </c>
      <c r="AD59" s="5"/>
      <c r="AE59" s="5"/>
      <c r="AF59" s="18"/>
      <c r="AG59" s="5"/>
      <c r="AH59" s="6">
        <f>D59</f>
        <v>403.14200000000005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5"/>
        <v>403.14200000000005</v>
      </c>
      <c r="AX59" s="22">
        <v>380</v>
      </c>
    </row>
    <row r="60" spans="1:50">
      <c r="A60" s="22" t="s">
        <v>17</v>
      </c>
      <c r="B60" s="22">
        <v>380</v>
      </c>
      <c r="C60" s="5">
        <f t="shared" si="4"/>
        <v>391.40000000000003</v>
      </c>
      <c r="D60" s="5">
        <f t="shared" si="4"/>
        <v>403.14200000000005</v>
      </c>
      <c r="E60" s="5">
        <f t="shared" si="4"/>
        <v>415.23626000000007</v>
      </c>
      <c r="F60" s="5">
        <f t="shared" si="4"/>
        <v>427.69334780000008</v>
      </c>
      <c r="G60" s="5">
        <f t="shared" si="4"/>
        <v>440.52414823400011</v>
      </c>
      <c r="H60" s="5">
        <f t="shared" si="4"/>
        <v>453.73987268102013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380</v>
      </c>
      <c r="AC60" s="22">
        <v>285</v>
      </c>
      <c r="AD60" s="5"/>
      <c r="AE60" s="5"/>
      <c r="AF60" s="18"/>
      <c r="AG60" s="5"/>
      <c r="AH60" s="5"/>
      <c r="AI60" s="6">
        <f>D60</f>
        <v>403.14200000000005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5"/>
        <v>403.14200000000005</v>
      </c>
      <c r="AX60" s="22">
        <v>380</v>
      </c>
    </row>
    <row r="61" spans="1:50">
      <c r="A61" s="22" t="s">
        <v>73</v>
      </c>
      <c r="B61" s="22">
        <v>380</v>
      </c>
      <c r="C61" s="5">
        <f t="shared" si="4"/>
        <v>391.40000000000003</v>
      </c>
      <c r="D61" s="5">
        <f t="shared" si="4"/>
        <v>403.14200000000005</v>
      </c>
      <c r="E61" s="5">
        <f t="shared" si="4"/>
        <v>415.23626000000007</v>
      </c>
      <c r="F61" s="5">
        <f t="shared" si="4"/>
        <v>427.69334780000008</v>
      </c>
      <c r="G61" s="5">
        <f t="shared" si="4"/>
        <v>440.52414823400011</v>
      </c>
      <c r="H61" s="5">
        <f t="shared" si="4"/>
        <v>453.73987268102013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380</v>
      </c>
      <c r="AC61" s="22">
        <v>250</v>
      </c>
      <c r="AD61" s="5"/>
      <c r="AE61" s="5"/>
      <c r="AF61" s="18"/>
      <c r="AG61" s="5"/>
      <c r="AH61" s="5"/>
      <c r="AI61" s="5"/>
      <c r="AJ61" s="6">
        <f>E61</f>
        <v>415.23626000000007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5"/>
        <v>415.23626000000007</v>
      </c>
      <c r="AX61" s="22">
        <v>380</v>
      </c>
    </row>
    <row r="62" spans="1:50">
      <c r="A62" s="22" t="s">
        <v>74</v>
      </c>
      <c r="B62" s="22">
        <v>380</v>
      </c>
      <c r="C62" s="5">
        <f t="shared" si="4"/>
        <v>391.40000000000003</v>
      </c>
      <c r="D62" s="5">
        <f t="shared" si="4"/>
        <v>403.14200000000005</v>
      </c>
      <c r="E62" s="5">
        <f t="shared" si="4"/>
        <v>415.23626000000007</v>
      </c>
      <c r="F62" s="5">
        <f t="shared" si="4"/>
        <v>427.69334780000008</v>
      </c>
      <c r="G62" s="5">
        <f t="shared" si="4"/>
        <v>440.52414823400011</v>
      </c>
      <c r="H62" s="5">
        <f t="shared" si="4"/>
        <v>453.73987268102013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380</v>
      </c>
      <c r="AC62" s="22">
        <v>285</v>
      </c>
      <c r="AD62" s="5"/>
      <c r="AE62" s="5"/>
      <c r="AF62" s="18"/>
      <c r="AG62" s="5"/>
      <c r="AH62" s="5"/>
      <c r="AI62" s="5"/>
      <c r="AJ62" s="5"/>
      <c r="AK62" s="6">
        <f>E62</f>
        <v>415.23626000000007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5"/>
        <v>415.23626000000007</v>
      </c>
      <c r="AX62" s="22">
        <v>380</v>
      </c>
    </row>
    <row r="63" spans="1:50">
      <c r="A63" s="22" t="s">
        <v>75</v>
      </c>
      <c r="B63" s="22">
        <v>380</v>
      </c>
      <c r="C63" s="5">
        <f t="shared" si="4"/>
        <v>391.40000000000003</v>
      </c>
      <c r="D63" s="5">
        <f t="shared" si="4"/>
        <v>403.14200000000005</v>
      </c>
      <c r="E63" s="5">
        <f t="shared" si="4"/>
        <v>415.23626000000007</v>
      </c>
      <c r="F63" s="5">
        <f t="shared" si="4"/>
        <v>427.69334780000008</v>
      </c>
      <c r="G63" s="5">
        <f t="shared" si="4"/>
        <v>440.52414823400011</v>
      </c>
      <c r="H63" s="5">
        <f t="shared" si="4"/>
        <v>453.73987268102013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380</v>
      </c>
      <c r="AC63" s="22">
        <v>250</v>
      </c>
      <c r="AD63" s="5"/>
      <c r="AE63" s="5"/>
      <c r="AF63" s="18"/>
      <c r="AG63" s="5"/>
      <c r="AH63" s="5"/>
      <c r="AI63" s="5"/>
      <c r="AJ63" s="5"/>
      <c r="AK63" s="5"/>
      <c r="AL63" s="6">
        <f>F63</f>
        <v>427.69334780000008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5"/>
        <v>427.69334780000008</v>
      </c>
      <c r="AX63" s="22">
        <v>380</v>
      </c>
    </row>
    <row r="64" spans="1:50">
      <c r="A64" s="22" t="s">
        <v>76</v>
      </c>
      <c r="B64" s="22">
        <v>380</v>
      </c>
      <c r="C64" s="5">
        <f t="shared" si="4"/>
        <v>391.40000000000003</v>
      </c>
      <c r="D64" s="5">
        <f t="shared" si="4"/>
        <v>403.14200000000005</v>
      </c>
      <c r="E64" s="5">
        <f t="shared" si="4"/>
        <v>415.23626000000007</v>
      </c>
      <c r="F64" s="5">
        <f t="shared" si="4"/>
        <v>427.69334780000008</v>
      </c>
      <c r="G64" s="5">
        <f t="shared" si="4"/>
        <v>440.52414823400011</v>
      </c>
      <c r="H64" s="5">
        <f t="shared" si="4"/>
        <v>453.73987268102013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380</v>
      </c>
      <c r="AC64" s="22">
        <v>285</v>
      </c>
      <c r="AD64" s="5"/>
      <c r="AE64" s="5"/>
      <c r="AF64" s="18"/>
      <c r="AG64" s="5"/>
      <c r="AH64" s="5"/>
      <c r="AI64" s="5"/>
      <c r="AJ64" s="5"/>
      <c r="AK64" s="5"/>
      <c r="AL64" s="5"/>
      <c r="AM64" s="6">
        <f>F64</f>
        <v>427.69334780000008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5"/>
        <v>427.69334780000008</v>
      </c>
      <c r="AX64" s="22">
        <v>380</v>
      </c>
    </row>
    <row r="65" spans="1:50">
      <c r="A65" s="22" t="s">
        <v>77</v>
      </c>
      <c r="B65" s="22">
        <v>380</v>
      </c>
      <c r="C65" s="5">
        <f t="shared" si="4"/>
        <v>391.40000000000003</v>
      </c>
      <c r="D65" s="5">
        <f t="shared" si="4"/>
        <v>403.14200000000005</v>
      </c>
      <c r="E65" s="5">
        <f t="shared" si="4"/>
        <v>415.23626000000007</v>
      </c>
      <c r="F65" s="5">
        <f t="shared" si="4"/>
        <v>427.69334780000008</v>
      </c>
      <c r="G65" s="5">
        <f t="shared" si="4"/>
        <v>440.52414823400011</v>
      </c>
      <c r="H65" s="5">
        <f t="shared" si="4"/>
        <v>453.73987268102013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7"/>
        <v>380</v>
      </c>
      <c r="AC65" s="22">
        <v>250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G65</f>
        <v>440.52414823400011</v>
      </c>
      <c r="AO65" s="5"/>
      <c r="AP65" s="18"/>
      <c r="AQ65" s="18"/>
      <c r="AR65" s="18"/>
      <c r="AS65" s="18"/>
      <c r="AT65" s="18"/>
      <c r="AU65" s="18"/>
      <c r="AV65" s="8">
        <f t="shared" si="5"/>
        <v>440.52414823400011</v>
      </c>
      <c r="AX65" s="22">
        <v>380</v>
      </c>
    </row>
    <row r="66" spans="1:50">
      <c r="A66" s="22" t="s">
        <v>78</v>
      </c>
      <c r="B66" s="22">
        <v>380</v>
      </c>
      <c r="C66" s="5">
        <f t="shared" si="4"/>
        <v>391.40000000000003</v>
      </c>
      <c r="D66" s="5">
        <f t="shared" si="4"/>
        <v>403.14200000000005</v>
      </c>
      <c r="E66" s="5">
        <f t="shared" si="4"/>
        <v>415.23626000000007</v>
      </c>
      <c r="F66" s="5">
        <f t="shared" si="4"/>
        <v>427.69334780000008</v>
      </c>
      <c r="G66" s="5">
        <f t="shared" si="4"/>
        <v>440.52414823400011</v>
      </c>
      <c r="H66" s="5">
        <f t="shared" si="4"/>
        <v>453.73987268102013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7"/>
        <v>380</v>
      </c>
      <c r="AC66" s="22">
        <v>285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G66</f>
        <v>440.52414823400011</v>
      </c>
      <c r="AP66" s="18"/>
      <c r="AQ66" s="18"/>
      <c r="AR66" s="18"/>
      <c r="AS66" s="18"/>
      <c r="AT66" s="18"/>
      <c r="AU66" s="18"/>
      <c r="AV66" s="8">
        <f t="shared" si="5"/>
        <v>440.52414823400011</v>
      </c>
      <c r="AW66" s="5">
        <f>SUM(AV55:AV66)</f>
        <v>4915.9915120680007</v>
      </c>
      <c r="AX66" s="22">
        <v>380</v>
      </c>
    </row>
    <row r="67" spans="1:50">
      <c r="A67" s="22" t="s">
        <v>118</v>
      </c>
      <c r="B67" s="22">
        <v>380</v>
      </c>
      <c r="C67" s="5">
        <f t="shared" si="4"/>
        <v>391.40000000000003</v>
      </c>
      <c r="D67" s="5">
        <f t="shared" si="4"/>
        <v>403.14200000000005</v>
      </c>
      <c r="E67" s="5">
        <f t="shared" si="4"/>
        <v>415.23626000000007</v>
      </c>
      <c r="F67" s="5">
        <f t="shared" si="4"/>
        <v>427.69334780000008</v>
      </c>
      <c r="G67" s="5">
        <f t="shared" si="4"/>
        <v>440.52414823400011</v>
      </c>
      <c r="H67" s="5">
        <f t="shared" si="4"/>
        <v>453.73987268102013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0</v>
      </c>
      <c r="W67" s="30"/>
      <c r="X67" s="30"/>
      <c r="Y67" s="30"/>
      <c r="Z67" s="30"/>
      <c r="AA67" s="30"/>
      <c r="AB67" s="22">
        <f t="shared" si="7"/>
        <v>0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58"/>
      <c r="AP67" s="6">
        <v>0</v>
      </c>
      <c r="AQ67" s="18"/>
      <c r="AR67" s="18"/>
      <c r="AS67" s="18"/>
      <c r="AT67" s="18"/>
      <c r="AU67" s="18"/>
      <c r="AV67" s="8">
        <f t="shared" si="5"/>
        <v>0</v>
      </c>
      <c r="AX67" s="22">
        <f t="shared" si="6"/>
        <v>0</v>
      </c>
    </row>
    <row r="68" spans="1:50">
      <c r="A68" s="22" t="s">
        <v>119</v>
      </c>
      <c r="B68" s="22">
        <v>380</v>
      </c>
      <c r="C68" s="5">
        <f t="shared" ref="C68:H77" si="8">B68*$V$49</f>
        <v>391.40000000000003</v>
      </c>
      <c r="D68" s="5">
        <f t="shared" si="8"/>
        <v>403.14200000000005</v>
      </c>
      <c r="E68" s="5">
        <f t="shared" si="8"/>
        <v>415.23626000000007</v>
      </c>
      <c r="F68" s="5">
        <f t="shared" si="8"/>
        <v>427.69334780000008</v>
      </c>
      <c r="G68" s="5">
        <f t="shared" si="8"/>
        <v>440.52414823400011</v>
      </c>
      <c r="H68" s="5">
        <f t="shared" si="8"/>
        <v>453.73987268102013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0</v>
      </c>
      <c r="X68" s="30"/>
      <c r="Y68" s="30"/>
      <c r="Z68" s="30"/>
      <c r="AA68" s="30"/>
      <c r="AB68" s="22">
        <f t="shared" si="7"/>
        <v>0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58"/>
      <c r="AP68" s="18"/>
      <c r="AQ68" s="6">
        <v>0</v>
      </c>
      <c r="AR68" s="18"/>
      <c r="AS68" s="18"/>
      <c r="AT68" s="18"/>
      <c r="AU68" s="18"/>
      <c r="AV68" s="8">
        <f t="shared" si="5"/>
        <v>0</v>
      </c>
      <c r="AX68" s="22">
        <f t="shared" si="6"/>
        <v>0</v>
      </c>
    </row>
    <row r="69" spans="1:50">
      <c r="A69" s="22" t="s">
        <v>120</v>
      </c>
      <c r="B69" s="22">
        <v>380</v>
      </c>
      <c r="C69" s="5">
        <f t="shared" si="8"/>
        <v>391.40000000000003</v>
      </c>
      <c r="D69" s="5">
        <f t="shared" si="8"/>
        <v>403.14200000000005</v>
      </c>
      <c r="E69" s="5">
        <f t="shared" si="8"/>
        <v>415.23626000000007</v>
      </c>
      <c r="F69" s="5">
        <f t="shared" si="8"/>
        <v>427.69334780000008</v>
      </c>
      <c r="G69" s="5">
        <f t="shared" si="8"/>
        <v>440.52414823400011</v>
      </c>
      <c r="H69" s="5">
        <f t="shared" si="8"/>
        <v>453.73987268102013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0</v>
      </c>
      <c r="Y69" s="30"/>
      <c r="Z69" s="30"/>
      <c r="AA69" s="30"/>
      <c r="AB69" s="22">
        <f t="shared" si="7"/>
        <v>0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58"/>
      <c r="AP69" s="18"/>
      <c r="AQ69" s="18"/>
      <c r="AR69" s="6">
        <v>0</v>
      </c>
      <c r="AS69" s="18"/>
      <c r="AT69" s="18"/>
      <c r="AU69" s="18"/>
      <c r="AV69" s="8">
        <f t="shared" si="5"/>
        <v>0</v>
      </c>
      <c r="AX69" s="22">
        <f t="shared" si="6"/>
        <v>0</v>
      </c>
    </row>
    <row r="70" spans="1:50">
      <c r="A70" s="22" t="s">
        <v>121</v>
      </c>
      <c r="B70" s="22">
        <v>380</v>
      </c>
      <c r="C70" s="5">
        <f t="shared" si="8"/>
        <v>391.40000000000003</v>
      </c>
      <c r="D70" s="5">
        <f t="shared" si="8"/>
        <v>403.14200000000005</v>
      </c>
      <c r="E70" s="5">
        <f t="shared" si="8"/>
        <v>415.23626000000007</v>
      </c>
      <c r="F70" s="5">
        <f t="shared" si="8"/>
        <v>427.69334780000008</v>
      </c>
      <c r="G70" s="5">
        <f t="shared" si="8"/>
        <v>440.52414823400011</v>
      </c>
      <c r="H70" s="5">
        <f t="shared" si="8"/>
        <v>453.73987268102013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0</v>
      </c>
      <c r="Z70" s="30"/>
      <c r="AA70" s="30"/>
      <c r="AB70" s="22">
        <f t="shared" si="7"/>
        <v>0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58"/>
      <c r="AP70" s="18"/>
      <c r="AQ70" s="18"/>
      <c r="AR70" s="18"/>
      <c r="AS70" s="6">
        <v>0</v>
      </c>
      <c r="AT70" s="18"/>
      <c r="AU70" s="18"/>
      <c r="AV70" s="8">
        <f t="shared" si="5"/>
        <v>0</v>
      </c>
      <c r="AX70" s="22">
        <f t="shared" si="6"/>
        <v>0</v>
      </c>
    </row>
    <row r="71" spans="1:50">
      <c r="A71" s="22" t="s">
        <v>122</v>
      </c>
      <c r="B71" s="22">
        <v>380</v>
      </c>
      <c r="C71" s="5">
        <f t="shared" si="8"/>
        <v>391.40000000000003</v>
      </c>
      <c r="D71" s="5">
        <f t="shared" si="8"/>
        <v>403.14200000000005</v>
      </c>
      <c r="E71" s="5">
        <f t="shared" si="8"/>
        <v>415.23626000000007</v>
      </c>
      <c r="F71" s="5">
        <f t="shared" si="8"/>
        <v>427.69334780000008</v>
      </c>
      <c r="G71" s="5">
        <f t="shared" si="8"/>
        <v>440.52414823400011</v>
      </c>
      <c r="H71" s="5">
        <f t="shared" si="8"/>
        <v>453.73987268102013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0</v>
      </c>
      <c r="AA71" s="30"/>
      <c r="AB71" s="22">
        <f t="shared" si="7"/>
        <v>0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58"/>
      <c r="AP71" s="18"/>
      <c r="AQ71" s="18"/>
      <c r="AR71" s="18"/>
      <c r="AS71" s="18"/>
      <c r="AT71" s="6">
        <v>0</v>
      </c>
      <c r="AU71" s="18"/>
      <c r="AV71" s="8">
        <f t="shared" si="5"/>
        <v>0</v>
      </c>
      <c r="AX71" s="22">
        <f t="shared" si="6"/>
        <v>0</v>
      </c>
    </row>
    <row r="72" spans="1:50">
      <c r="A72" s="22" t="s">
        <v>123</v>
      </c>
      <c r="B72" s="22">
        <v>380</v>
      </c>
      <c r="C72" s="5">
        <f t="shared" si="8"/>
        <v>391.40000000000003</v>
      </c>
      <c r="D72" s="5">
        <f t="shared" si="8"/>
        <v>403.14200000000005</v>
      </c>
      <c r="E72" s="5">
        <f t="shared" si="8"/>
        <v>415.23626000000007</v>
      </c>
      <c r="F72" s="5">
        <f t="shared" si="8"/>
        <v>427.69334780000008</v>
      </c>
      <c r="G72" s="5">
        <f t="shared" si="8"/>
        <v>440.52414823400011</v>
      </c>
      <c r="H72" s="5">
        <f t="shared" si="8"/>
        <v>453.73987268102013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0</v>
      </c>
      <c r="AB72" s="22">
        <f t="shared" si="7"/>
        <v>0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58"/>
      <c r="AP72" s="18"/>
      <c r="AQ72" s="18"/>
      <c r="AR72" s="18"/>
      <c r="AS72" s="18"/>
      <c r="AT72" s="18"/>
      <c r="AU72" s="6">
        <v>0</v>
      </c>
      <c r="AV72" s="8">
        <f t="shared" si="5"/>
        <v>0</v>
      </c>
      <c r="AX72" s="22">
        <f t="shared" si="6"/>
        <v>0</v>
      </c>
    </row>
    <row r="73" spans="1:50">
      <c r="A73" s="22" t="s">
        <v>253</v>
      </c>
      <c r="B73" s="22">
        <v>156</v>
      </c>
      <c r="C73" s="5">
        <f t="shared" si="8"/>
        <v>160.68</v>
      </c>
      <c r="D73" s="5">
        <f t="shared" si="8"/>
        <v>165.50040000000001</v>
      </c>
      <c r="E73" s="5">
        <f t="shared" si="8"/>
        <v>170.46541200000001</v>
      </c>
      <c r="F73" s="5">
        <f t="shared" si="8"/>
        <v>175.57937436000003</v>
      </c>
      <c r="G73" s="5">
        <f t="shared" si="8"/>
        <v>180.84675559080003</v>
      </c>
      <c r="H73" s="5">
        <f t="shared" si="8"/>
        <v>186.27215825852403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/>
      <c r="W73" s="30">
        <v>0</v>
      </c>
      <c r="X73" s="30">
        <v>0</v>
      </c>
      <c r="Y73" s="30">
        <v>0</v>
      </c>
      <c r="Z73" s="30"/>
      <c r="AA73" s="30">
        <v>0</v>
      </c>
      <c r="AB73" s="22">
        <f t="shared" si="7"/>
        <v>1872</v>
      </c>
      <c r="AC73" s="22"/>
      <c r="AD73" s="6">
        <f>B73</f>
        <v>156</v>
      </c>
      <c r="AE73" s="6">
        <f>B73</f>
        <v>156</v>
      </c>
      <c r="AF73" s="6">
        <f>C73</f>
        <v>160.68</v>
      </c>
      <c r="AG73" s="6">
        <f>C73</f>
        <v>160.68</v>
      </c>
      <c r="AH73" s="6">
        <f>D73</f>
        <v>165.50040000000001</v>
      </c>
      <c r="AI73" s="6">
        <f>D73</f>
        <v>165.50040000000001</v>
      </c>
      <c r="AJ73" s="6">
        <f>E73</f>
        <v>170.46541200000001</v>
      </c>
      <c r="AK73" s="6">
        <f>E73</f>
        <v>170.46541200000001</v>
      </c>
      <c r="AL73" s="6">
        <f>F73</f>
        <v>175.57937436000003</v>
      </c>
      <c r="AM73" s="6">
        <f>F73</f>
        <v>175.57937436000003</v>
      </c>
      <c r="AN73" s="6">
        <f>G73</f>
        <v>180.84675559080003</v>
      </c>
      <c r="AO73" s="6">
        <f>G73</f>
        <v>180.84675559080003</v>
      </c>
      <c r="AP73" s="18"/>
      <c r="AQ73" s="6">
        <v>0</v>
      </c>
      <c r="AR73" s="18"/>
      <c r="AS73" s="6">
        <v>0</v>
      </c>
      <c r="AT73" s="18"/>
      <c r="AU73" s="6">
        <v>0</v>
      </c>
      <c r="AV73" s="8">
        <f>SUM(AD73:AU73)</f>
        <v>2018.1438839016</v>
      </c>
      <c r="AX73" s="22">
        <f t="shared" si="6"/>
        <v>1872</v>
      </c>
    </row>
    <row r="74" spans="1:50" s="22" customFormat="1">
      <c r="A74" s="22" t="s">
        <v>249</v>
      </c>
      <c r="B74" s="22">
        <v>0</v>
      </c>
      <c r="C74" s="5">
        <f t="shared" ref="C74:H76" si="9">B74*$V$49</f>
        <v>0</v>
      </c>
      <c r="D74" s="5">
        <f t="shared" si="9"/>
        <v>0</v>
      </c>
      <c r="E74" s="5">
        <f t="shared" si="9"/>
        <v>0</v>
      </c>
      <c r="F74" s="5">
        <f t="shared" si="9"/>
        <v>0</v>
      </c>
      <c r="G74" s="5">
        <f t="shared" si="9"/>
        <v>0</v>
      </c>
      <c r="H74" s="5">
        <f t="shared" si="9"/>
        <v>0</v>
      </c>
      <c r="I74" s="5"/>
      <c r="J74" s="30"/>
      <c r="K74" s="30">
        <v>1</v>
      </c>
      <c r="L74" s="30"/>
      <c r="M74" s="30">
        <v>1</v>
      </c>
      <c r="N74" s="30"/>
      <c r="O74" s="30">
        <v>1</v>
      </c>
      <c r="P74" s="30"/>
      <c r="Q74" s="30">
        <v>1</v>
      </c>
      <c r="R74" s="30"/>
      <c r="S74" s="30">
        <v>1</v>
      </c>
      <c r="T74" s="30"/>
      <c r="U74" s="30">
        <v>1</v>
      </c>
      <c r="V74" s="30"/>
      <c r="W74" s="30">
        <v>0</v>
      </c>
      <c r="X74" s="30">
        <v>0</v>
      </c>
      <c r="Y74" s="30">
        <v>0</v>
      </c>
      <c r="Z74" s="30"/>
      <c r="AA74" s="30">
        <v>0</v>
      </c>
      <c r="AB74" s="22">
        <f t="shared" si="7"/>
        <v>0</v>
      </c>
      <c r="AD74" s="18"/>
      <c r="AE74" s="18">
        <f t="shared" ref="AE74:AE76" si="10">B74</f>
        <v>0</v>
      </c>
      <c r="AF74" s="18"/>
      <c r="AG74" s="18">
        <f t="shared" ref="AG74:AG76" si="11">C74</f>
        <v>0</v>
      </c>
      <c r="AH74" s="18"/>
      <c r="AI74" s="18">
        <f t="shared" ref="AI74:AI76" si="12">D74</f>
        <v>0</v>
      </c>
      <c r="AJ74" s="18"/>
      <c r="AK74" s="18">
        <f t="shared" ref="AK74" si="13">D74</f>
        <v>0</v>
      </c>
      <c r="AL74" s="18"/>
      <c r="AM74" s="18">
        <f t="shared" ref="AM74" si="14">E74</f>
        <v>0</v>
      </c>
      <c r="AN74" s="18"/>
      <c r="AO74" s="18">
        <f t="shared" ref="AO74" si="15">F74</f>
        <v>0</v>
      </c>
      <c r="AP74" s="18"/>
      <c r="AQ74" s="18">
        <f t="shared" ref="AQ74" si="16">F74</f>
        <v>0</v>
      </c>
      <c r="AR74" s="18"/>
      <c r="AS74" s="18">
        <v>0</v>
      </c>
      <c r="AT74" s="18"/>
      <c r="AU74" s="18">
        <f t="shared" ref="AU74" si="17">H74</f>
        <v>0</v>
      </c>
      <c r="AV74" s="8">
        <f t="shared" si="5"/>
        <v>0</v>
      </c>
      <c r="AX74" s="22">
        <f t="shared" si="6"/>
        <v>0</v>
      </c>
    </row>
    <row r="75" spans="1:50" s="22" customFormat="1">
      <c r="A75" s="22" t="s">
        <v>251</v>
      </c>
      <c r="B75" s="22">
        <v>450</v>
      </c>
      <c r="C75" s="5">
        <f t="shared" si="9"/>
        <v>463.5</v>
      </c>
      <c r="D75" s="5">
        <f t="shared" si="9"/>
        <v>477.40500000000003</v>
      </c>
      <c r="E75" s="5">
        <f t="shared" si="9"/>
        <v>491.72715000000005</v>
      </c>
      <c r="F75" s="5">
        <f t="shared" si="9"/>
        <v>506.47896450000007</v>
      </c>
      <c r="G75" s="5">
        <f t="shared" si="9"/>
        <v>521.67333343500013</v>
      </c>
      <c r="H75" s="5">
        <f t="shared" si="9"/>
        <v>537.32353343805016</v>
      </c>
      <c r="I75" s="5"/>
      <c r="J75" s="30"/>
      <c r="K75" s="30">
        <v>1</v>
      </c>
      <c r="L75" s="30"/>
      <c r="M75" s="30">
        <v>0</v>
      </c>
      <c r="N75" s="30"/>
      <c r="O75" s="30">
        <v>1</v>
      </c>
      <c r="P75" s="30"/>
      <c r="Q75" s="30">
        <v>0</v>
      </c>
      <c r="R75" s="30"/>
      <c r="S75" s="30">
        <v>1</v>
      </c>
      <c r="T75" s="30"/>
      <c r="U75" s="30">
        <v>0</v>
      </c>
      <c r="V75" s="30"/>
      <c r="W75" s="30">
        <v>0</v>
      </c>
      <c r="X75" s="30"/>
      <c r="Y75" s="30">
        <v>0</v>
      </c>
      <c r="Z75" s="30"/>
      <c r="AA75" s="30">
        <v>0</v>
      </c>
      <c r="AB75" s="22">
        <f t="shared" si="7"/>
        <v>1350</v>
      </c>
      <c r="AD75" s="18"/>
      <c r="AE75" s="6">
        <f t="shared" si="10"/>
        <v>450</v>
      </c>
      <c r="AF75" s="18"/>
      <c r="AG75" s="6">
        <f t="shared" si="11"/>
        <v>463.5</v>
      </c>
      <c r="AH75" s="18"/>
      <c r="AI75" s="6">
        <f t="shared" si="12"/>
        <v>477.40500000000003</v>
      </c>
      <c r="AJ75" s="18"/>
      <c r="AK75" s="6">
        <f>E75</f>
        <v>491.72715000000005</v>
      </c>
      <c r="AL75" s="18"/>
      <c r="AM75" s="6">
        <f>F75</f>
        <v>506.47896450000007</v>
      </c>
      <c r="AN75" s="18"/>
      <c r="AO75" s="6">
        <f>G75</f>
        <v>521.67333343500013</v>
      </c>
      <c r="AP75" s="18"/>
      <c r="AQ75" s="6">
        <v>0</v>
      </c>
      <c r="AR75" s="18"/>
      <c r="AS75" s="6">
        <v>0</v>
      </c>
      <c r="AT75" s="18"/>
      <c r="AU75" s="6">
        <v>0</v>
      </c>
      <c r="AV75" s="8">
        <f t="shared" si="5"/>
        <v>2910.7844479350001</v>
      </c>
      <c r="AX75" s="22">
        <f t="shared" si="6"/>
        <v>1350</v>
      </c>
    </row>
    <row r="76" spans="1:50" s="22" customFormat="1">
      <c r="A76" s="22" t="s">
        <v>250</v>
      </c>
      <c r="B76" s="22">
        <v>282.22000000000003</v>
      </c>
      <c r="C76" s="5">
        <f t="shared" si="9"/>
        <v>290.68660000000006</v>
      </c>
      <c r="D76" s="5">
        <f t="shared" si="9"/>
        <v>299.40719800000005</v>
      </c>
      <c r="E76" s="5">
        <f t="shared" si="9"/>
        <v>308.38941394000005</v>
      </c>
      <c r="F76" s="5">
        <f t="shared" si="9"/>
        <v>317.64109635820006</v>
      </c>
      <c r="G76" s="5">
        <f t="shared" si="9"/>
        <v>327.17032924894608</v>
      </c>
      <c r="H76" s="5">
        <f t="shared" si="9"/>
        <v>336.98543912641446</v>
      </c>
      <c r="I76" s="5"/>
      <c r="J76" s="30">
        <v>1</v>
      </c>
      <c r="K76" s="30">
        <v>1</v>
      </c>
      <c r="L76" s="30">
        <v>1</v>
      </c>
      <c r="M76" s="30">
        <v>1</v>
      </c>
      <c r="N76" s="30">
        <v>1</v>
      </c>
      <c r="O76" s="30">
        <v>1</v>
      </c>
      <c r="P76" s="30">
        <v>1</v>
      </c>
      <c r="Q76" s="30">
        <v>1</v>
      </c>
      <c r="R76" s="30">
        <v>1</v>
      </c>
      <c r="S76" s="30">
        <v>1</v>
      </c>
      <c r="T76" s="30">
        <v>1</v>
      </c>
      <c r="U76" s="30">
        <v>1</v>
      </c>
      <c r="V76" s="30"/>
      <c r="W76" s="30">
        <v>0</v>
      </c>
      <c r="X76" s="30">
        <v>0</v>
      </c>
      <c r="Y76" s="30">
        <v>0</v>
      </c>
      <c r="Z76" s="30"/>
      <c r="AA76" s="30">
        <v>0</v>
      </c>
      <c r="AB76" s="22">
        <f t="shared" si="7"/>
        <v>3386.6400000000003</v>
      </c>
      <c r="AD76" s="6">
        <f>B76</f>
        <v>282.22000000000003</v>
      </c>
      <c r="AE76" s="6">
        <f t="shared" si="10"/>
        <v>282.22000000000003</v>
      </c>
      <c r="AF76" s="6">
        <f>C76</f>
        <v>290.68660000000006</v>
      </c>
      <c r="AG76" s="6">
        <f t="shared" si="11"/>
        <v>290.68660000000006</v>
      </c>
      <c r="AH76" s="6">
        <f>D76</f>
        <v>299.40719800000005</v>
      </c>
      <c r="AI76" s="6">
        <f t="shared" si="12"/>
        <v>299.40719800000005</v>
      </c>
      <c r="AJ76" s="6">
        <f>E76</f>
        <v>308.38941394000005</v>
      </c>
      <c r="AK76" s="6">
        <f>E76</f>
        <v>308.38941394000005</v>
      </c>
      <c r="AL76" s="6">
        <f>F76</f>
        <v>317.64109635820006</v>
      </c>
      <c r="AM76" s="6">
        <f>F76</f>
        <v>317.64109635820006</v>
      </c>
      <c r="AN76" s="6">
        <f>G76</f>
        <v>327.17032924894608</v>
      </c>
      <c r="AO76" s="6">
        <f>G76</f>
        <v>327.17032924894608</v>
      </c>
      <c r="AP76" s="18"/>
      <c r="AQ76" s="6">
        <v>0</v>
      </c>
      <c r="AR76" s="18"/>
      <c r="AS76" s="6">
        <v>0</v>
      </c>
      <c r="AT76" s="18"/>
      <c r="AU76" s="6">
        <v>0</v>
      </c>
      <c r="AV76" s="8">
        <f t="shared" si="5"/>
        <v>3651.0292750942926</v>
      </c>
      <c r="AX76" s="22">
        <f t="shared" si="6"/>
        <v>3386.6400000000003</v>
      </c>
    </row>
    <row r="77" spans="1:50">
      <c r="A77" s="22" t="s">
        <v>19</v>
      </c>
      <c r="B77" s="22">
        <v>8</v>
      </c>
      <c r="C77" s="5">
        <f t="shared" si="8"/>
        <v>8.24</v>
      </c>
      <c r="D77" s="5">
        <f t="shared" si="8"/>
        <v>8.4871999999999996</v>
      </c>
      <c r="E77" s="5">
        <f t="shared" si="8"/>
        <v>8.741816</v>
      </c>
      <c r="F77" s="5">
        <f t="shared" si="8"/>
        <v>9.0040704800000011</v>
      </c>
      <c r="G77" s="5">
        <f t="shared" si="8"/>
        <v>9.2741925944000005</v>
      </c>
      <c r="H77" s="5">
        <f t="shared" si="8"/>
        <v>9.5524183722320011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22">
        <f>B77*(J77+K77+L77+M77+N77+O77+P77+Q77+R77+S77+T77+U77+V77+W77+X77+Y77+Z77+AA77)</f>
        <v>96</v>
      </c>
      <c r="AC77" s="22">
        <v>4.5</v>
      </c>
      <c r="AD77" s="6">
        <f>B77</f>
        <v>8</v>
      </c>
      <c r="AE77" s="6">
        <f>B77</f>
        <v>8</v>
      </c>
      <c r="AF77" s="6">
        <f>C77</f>
        <v>8.24</v>
      </c>
      <c r="AG77" s="6">
        <f>C77</f>
        <v>8.24</v>
      </c>
      <c r="AH77" s="6">
        <f>D77</f>
        <v>8.4871999999999996</v>
      </c>
      <c r="AI77" s="6">
        <f>D77</f>
        <v>8.4871999999999996</v>
      </c>
      <c r="AJ77" s="6">
        <f>E77</f>
        <v>8.741816</v>
      </c>
      <c r="AK77" s="6">
        <f>E77</f>
        <v>8.741816</v>
      </c>
      <c r="AL77" s="6">
        <f>F77</f>
        <v>9.0040704800000011</v>
      </c>
      <c r="AM77" s="6">
        <f>F77</f>
        <v>9.0040704800000011</v>
      </c>
      <c r="AN77" s="6">
        <f>G77</f>
        <v>9.2741925944000005</v>
      </c>
      <c r="AO77" s="6">
        <f>G77</f>
        <v>9.2741925944000005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8">
        <f>SUM(AD77:AU77)</f>
        <v>103.49455814880001</v>
      </c>
      <c r="AX77" s="22">
        <f t="shared" si="6"/>
        <v>96</v>
      </c>
    </row>
    <row r="78" spans="1:5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SUM(AB51:AB77)</f>
        <v>24032.639999999999</v>
      </c>
      <c r="V78" s="22"/>
      <c r="W78" s="22">
        <f>U78/6</f>
        <v>4005.44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SUM(AV51:AV77)</f>
        <v>27364.219910938093</v>
      </c>
      <c r="AX78" s="22">
        <f t="shared" si="6"/>
        <v>0</v>
      </c>
    </row>
    <row r="79" spans="1:50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33">
        <f>AV78/12</f>
        <v>2280.3516592448409</v>
      </c>
    </row>
    <row r="80" spans="1:5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>
        <f>SUM(AB51:AB79)</f>
        <v>24032.639999999999</v>
      </c>
      <c r="AC80" s="22"/>
      <c r="AD80" s="9">
        <f>SUM(AD51:AD77)</f>
        <v>1765.22</v>
      </c>
      <c r="AE80" s="9">
        <f t="shared" ref="AE80:AU80" si="18">SUM(AE51:AE77)</f>
        <v>2465.2200000000003</v>
      </c>
      <c r="AF80" s="9">
        <f t="shared" si="18"/>
        <v>1818.1766000000002</v>
      </c>
      <c r="AG80" s="9">
        <f t="shared" si="18"/>
        <v>2539.1765999999998</v>
      </c>
      <c r="AH80" s="9">
        <f t="shared" si="18"/>
        <v>1872.7218980000005</v>
      </c>
      <c r="AI80" s="9">
        <f t="shared" si="18"/>
        <v>2615.3518980000003</v>
      </c>
      <c r="AJ80" s="9">
        <f t="shared" si="18"/>
        <v>1928.9035549400003</v>
      </c>
      <c r="AK80" s="9">
        <f t="shared" si="18"/>
        <v>2693.8124549400004</v>
      </c>
      <c r="AL80" s="9">
        <f t="shared" si="18"/>
        <v>1986.7706615882003</v>
      </c>
      <c r="AM80" s="9">
        <f t="shared" si="18"/>
        <v>2774.6268285882002</v>
      </c>
      <c r="AN80" s="9">
        <f t="shared" si="18"/>
        <v>2046.3737814358462</v>
      </c>
      <c r="AO80" s="9">
        <f t="shared" si="18"/>
        <v>2857.8656334458469</v>
      </c>
      <c r="AP80" s="9">
        <f t="shared" si="18"/>
        <v>0</v>
      </c>
      <c r="AQ80" s="9">
        <f t="shared" si="18"/>
        <v>0</v>
      </c>
      <c r="AR80" s="9">
        <f t="shared" si="18"/>
        <v>0</v>
      </c>
      <c r="AS80" s="9">
        <f t="shared" si="18"/>
        <v>0</v>
      </c>
      <c r="AT80" s="9">
        <f t="shared" si="18"/>
        <v>0</v>
      </c>
      <c r="AU80" s="9">
        <f t="shared" si="18"/>
        <v>0</v>
      </c>
      <c r="AV80" s="9">
        <f>SUM(AD80:AU80)</f>
        <v>27364.219910938096</v>
      </c>
      <c r="AX80">
        <f>SUM(AX52:AX79)</f>
        <v>24032.639999999999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V111"/>
  <sheetViews>
    <sheetView topLeftCell="U10" zoomScale="75" zoomScaleNormal="75" workbookViewId="0">
      <selection sqref="A1:AI47"/>
    </sheetView>
  </sheetViews>
  <sheetFormatPr baseColWidth="10" defaultRowHeight="15"/>
  <cols>
    <col min="1" max="1" width="18.42578125" customWidth="1"/>
    <col min="3" max="3" width="9.85546875" customWidth="1"/>
    <col min="4" max="4" width="9.5703125" customWidth="1"/>
    <col min="5" max="5" width="9" customWidth="1"/>
    <col min="6" max="6" width="8.28515625" customWidth="1"/>
    <col min="7" max="7" width="8" customWidth="1"/>
    <col min="8" max="8" width="8.28515625" customWidth="1"/>
    <col min="22" max="22" width="16.140625" customWidth="1"/>
  </cols>
  <sheetData>
    <row r="1" spans="1:18">
      <c r="A1" s="2" t="s">
        <v>104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37</v>
      </c>
      <c r="B6">
        <v>358.6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2151.6000000000004</v>
      </c>
      <c r="L6" s="6">
        <f>(B6*P4)+B6</f>
        <v>365.77200000000005</v>
      </c>
      <c r="M6" s="6">
        <f>(L6*P4)+L6</f>
        <v>373.08744000000007</v>
      </c>
      <c r="N6" s="6">
        <f>(M6*P4)+M6</f>
        <v>380.54918880000008</v>
      </c>
      <c r="O6" s="6">
        <f>(N6*P4)+N6</f>
        <v>388.16017257600009</v>
      </c>
      <c r="P6" s="6">
        <f>(O6*P4)+O6</f>
        <v>395.92337602752008</v>
      </c>
      <c r="Q6" s="6">
        <f>(P6*P4)+P6</f>
        <v>403.84184354807047</v>
      </c>
      <c r="R6" s="8">
        <f>SUM(L6:Q6)</f>
        <v>2307.3340209515909</v>
      </c>
    </row>
    <row r="7" spans="1:18">
      <c r="A7" t="s">
        <v>38</v>
      </c>
      <c r="B7">
        <v>545.9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1637.6999999999998</v>
      </c>
      <c r="L7" s="5">
        <f>(B7*P4)+B7</f>
        <v>556.81799999999998</v>
      </c>
      <c r="M7" s="6">
        <f>(L7*P4)+L7</f>
        <v>567.95435999999995</v>
      </c>
      <c r="N7" s="5">
        <f>(M7*P4)+M7</f>
        <v>579.31344719999993</v>
      </c>
      <c r="O7" s="6">
        <f>(N7*P4)+N7</f>
        <v>590.89971614399997</v>
      </c>
      <c r="P7" s="5">
        <f>(O7*P4)+O7</f>
        <v>602.71771046688002</v>
      </c>
      <c r="Q7" s="6">
        <f>(P7*P4)+P7</f>
        <v>614.77206467621761</v>
      </c>
      <c r="R7" s="8">
        <f>M7+O7+Q7</f>
        <v>1773.6261408202176</v>
      </c>
    </row>
    <row r="8" spans="1:18">
      <c r="A8" t="s">
        <v>39</v>
      </c>
      <c r="B8">
        <v>733.6</v>
      </c>
      <c r="C8" s="19"/>
      <c r="D8" s="19"/>
      <c r="E8" s="19"/>
      <c r="F8" s="19">
        <v>1</v>
      </c>
      <c r="G8" s="19"/>
      <c r="H8" s="19"/>
      <c r="J8">
        <f t="shared" si="0"/>
        <v>733.6</v>
      </c>
      <c r="L8" s="5">
        <f>(B8*P4)+B8</f>
        <v>748.27200000000005</v>
      </c>
      <c r="M8" s="5">
        <f>(L8*P4)+L8</f>
        <v>763.23744000000011</v>
      </c>
      <c r="N8" s="5">
        <f>(M8*P4)+M8</f>
        <v>778.50218880000011</v>
      </c>
      <c r="O8" s="6">
        <f>(N8*P4)+N8</f>
        <v>794.07223257600015</v>
      </c>
      <c r="P8" s="5">
        <f>(O8*P4)+O8</f>
        <v>809.95367722752019</v>
      </c>
      <c r="Q8" s="5">
        <f>(P8*P4)+P8</f>
        <v>826.15275077207059</v>
      </c>
      <c r="R8" s="8">
        <f>SUM(O8)</f>
        <v>794.07223257600015</v>
      </c>
    </row>
    <row r="9" spans="1:18">
      <c r="A9" t="s">
        <v>40</v>
      </c>
      <c r="B9">
        <v>277</v>
      </c>
      <c r="C9" s="19">
        <v>2</v>
      </c>
      <c r="D9" s="19">
        <v>1</v>
      </c>
      <c r="E9" s="19">
        <v>1</v>
      </c>
      <c r="F9" s="19">
        <v>1</v>
      </c>
      <c r="G9" s="19">
        <v>1</v>
      </c>
      <c r="H9" s="19">
        <v>1</v>
      </c>
      <c r="J9">
        <f>B9*(C9+D9+F9+H9)</f>
        <v>1385</v>
      </c>
      <c r="L9" s="6">
        <f>(B9*P4)+B9*C9</f>
        <v>559.54</v>
      </c>
      <c r="M9" s="6">
        <f>(L9*P4)+L9*D9/2</f>
        <v>290.96080000000001</v>
      </c>
      <c r="N9" s="5">
        <f>(M9*P4)+M9</f>
        <v>296.78001599999999</v>
      </c>
      <c r="O9" s="6">
        <f>(N9*P4)+N9</f>
        <v>302.71561631999998</v>
      </c>
      <c r="P9" s="5">
        <f>(O9*P4)+O9</f>
        <v>308.76992864639999</v>
      </c>
      <c r="Q9" s="6">
        <f>(P9*P4)+P9</f>
        <v>314.94532721932796</v>
      </c>
      <c r="R9" s="8">
        <f>SUM(L9,M9,O9,Q9)</f>
        <v>1468.161743539328</v>
      </c>
    </row>
    <row r="10" spans="1:18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6">
        <f>(B10*P4)+B10</f>
        <v>339.15</v>
      </c>
      <c r="M10" s="5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18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5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</row>
    <row r="12" spans="1:18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5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18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5">
        <f>(P13*P4)+P13</f>
        <v>426.87186502201922</v>
      </c>
      <c r="R13" s="8">
        <f>SUM(O13)</f>
        <v>410.29591024799998</v>
      </c>
    </row>
    <row r="14" spans="1:18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18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J15">
        <f t="shared" si="0"/>
        <v>379.05</v>
      </c>
      <c r="L15" s="5">
        <f>(B15*P4)+B15</f>
        <v>386.63100000000003</v>
      </c>
      <c r="M15" s="5">
        <f>(L15*P4)+L15</f>
        <v>394.36362000000003</v>
      </c>
      <c r="N15" s="5">
        <f>(M15*P4)+M15</f>
        <v>402.2508924</v>
      </c>
      <c r="O15" s="5">
        <f>(N15*P4)+N15</f>
        <v>410.29591024799998</v>
      </c>
      <c r="P15" s="5">
        <f>(O15*P4)+O15</f>
        <v>418.50182845296001</v>
      </c>
      <c r="Q15" s="6">
        <f>(P15*P4)+P15</f>
        <v>426.87186502201922</v>
      </c>
      <c r="R15" s="8">
        <f>SUM(Q15)</f>
        <v>426.87186502201922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8069.5500000000011</v>
      </c>
      <c r="R18" s="5">
        <f>SUM(R6:R17)</f>
        <v>8662.7883354422447</v>
      </c>
    </row>
    <row r="19" spans="1:35">
      <c r="R19" s="15">
        <f>R18/6</f>
        <v>1443.7980559070409</v>
      </c>
    </row>
    <row r="20" spans="1:35">
      <c r="J20" s="5">
        <f>J18/6</f>
        <v>1344.9250000000002</v>
      </c>
      <c r="L20" s="17">
        <f>SUM(L6,L9,L10,L17)</f>
        <v>1269.0519999999999</v>
      </c>
      <c r="M20" s="17">
        <f>SUM(M6:M7,M9,M11,M17)</f>
        <v>1631.0480200000002</v>
      </c>
      <c r="N20" s="17">
        <f>SUM(N6,N12,N17)</f>
        <v>738.17628480000008</v>
      </c>
      <c r="O20" s="17">
        <f>SUM(O6:O9,O13,O17)</f>
        <v>2491.0145925839997</v>
      </c>
      <c r="P20" s="17">
        <f>SUM(P6,P14,P17)</f>
        <v>767.99860670592011</v>
      </c>
      <c r="Q20" s="17">
        <f>SUM(Q6:Q7,Q9,Q15,Q17)</f>
        <v>1765.4988313523231</v>
      </c>
      <c r="R20" s="17">
        <f>SUM(L20:Q20)</f>
        <v>8662.7883354422429</v>
      </c>
    </row>
    <row r="24" spans="1:35">
      <c r="A24" s="2" t="s">
        <v>104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5">
      <c r="A25" s="21" t="s">
        <v>60</v>
      </c>
      <c r="B25" s="22" t="s">
        <v>9</v>
      </c>
      <c r="I25" s="24" t="s">
        <v>92</v>
      </c>
      <c r="J25" s="24"/>
      <c r="K25" s="26" t="s">
        <v>93</v>
      </c>
      <c r="L25" s="26"/>
      <c r="M25" s="24" t="s">
        <v>94</v>
      </c>
      <c r="N25" s="24"/>
      <c r="O25" s="26" t="s">
        <v>95</v>
      </c>
      <c r="P25" s="26"/>
      <c r="Q25" s="24" t="s">
        <v>96</v>
      </c>
      <c r="R25" s="24"/>
      <c r="S25" s="26" t="s">
        <v>97</v>
      </c>
      <c r="T25" s="26"/>
      <c r="U25" s="22"/>
      <c r="V25" s="22"/>
      <c r="W25" s="22"/>
      <c r="X25" s="22"/>
      <c r="Y25" s="22" t="s">
        <v>20</v>
      </c>
      <c r="Z25" s="22"/>
      <c r="AA25" s="28">
        <v>1.02</v>
      </c>
      <c r="AB25" s="22"/>
      <c r="AC25" s="22"/>
      <c r="AD25" s="22"/>
      <c r="AE25" s="22"/>
      <c r="AF25" s="22"/>
      <c r="AG25" s="22"/>
      <c r="AH25" s="22"/>
    </row>
    <row r="26" spans="1:35">
      <c r="A26" s="4"/>
      <c r="B26" s="4" t="s">
        <v>8</v>
      </c>
      <c r="C26" s="4" t="s">
        <v>139</v>
      </c>
      <c r="D26" s="4" t="s">
        <v>140</v>
      </c>
      <c r="E26" s="4" t="s">
        <v>141</v>
      </c>
      <c r="F26" s="4" t="s">
        <v>142</v>
      </c>
      <c r="G26" s="4" t="s">
        <v>143</v>
      </c>
      <c r="H26" s="4" t="s">
        <v>144</v>
      </c>
      <c r="I26" s="25" t="s">
        <v>62</v>
      </c>
      <c r="J26" s="25" t="s">
        <v>61</v>
      </c>
      <c r="K26" s="27" t="s">
        <v>63</v>
      </c>
      <c r="L26" s="27" t="s">
        <v>64</v>
      </c>
      <c r="M26" s="25" t="s">
        <v>65</v>
      </c>
      <c r="N26" s="25" t="s">
        <v>66</v>
      </c>
      <c r="O26" s="27" t="s">
        <v>67</v>
      </c>
      <c r="P26" s="27" t="s">
        <v>68</v>
      </c>
      <c r="Q26" s="25" t="s">
        <v>69</v>
      </c>
      <c r="R26" s="25" t="s">
        <v>70</v>
      </c>
      <c r="S26" s="27" t="s">
        <v>71</v>
      </c>
      <c r="T26" s="27" t="s">
        <v>72</v>
      </c>
      <c r="U26" s="4" t="s">
        <v>46</v>
      </c>
      <c r="V26" s="4"/>
      <c r="W26" s="4" t="s">
        <v>79</v>
      </c>
      <c r="X26" s="4" t="s">
        <v>80</v>
      </c>
      <c r="Y26" s="4" t="s">
        <v>81</v>
      </c>
      <c r="Z26" s="4" t="s">
        <v>82</v>
      </c>
      <c r="AA26" s="4" t="s">
        <v>83</v>
      </c>
      <c r="AB26" s="4" t="s">
        <v>84</v>
      </c>
      <c r="AC26" s="4" t="s">
        <v>85</v>
      </c>
      <c r="AD26" s="4" t="s">
        <v>86</v>
      </c>
      <c r="AE26" s="4" t="s">
        <v>87</v>
      </c>
      <c r="AF26" s="4" t="s">
        <v>88</v>
      </c>
      <c r="AG26" s="4" t="s">
        <v>89</v>
      </c>
      <c r="AH26" s="4" t="s">
        <v>90</v>
      </c>
    </row>
    <row r="27" spans="1:35">
      <c r="A27" s="22" t="s">
        <v>37</v>
      </c>
      <c r="B27" s="22">
        <v>358.6</v>
      </c>
      <c r="C27" s="5">
        <f t="shared" ref="C27:H36" si="1">B27*$AA$25</f>
        <v>365.77200000000005</v>
      </c>
      <c r="D27" s="5">
        <f t="shared" si="1"/>
        <v>373.08744000000007</v>
      </c>
      <c r="E27" s="5">
        <f t="shared" si="1"/>
        <v>380.54918880000008</v>
      </c>
      <c r="F27" s="5">
        <f t="shared" si="1"/>
        <v>388.16017257600009</v>
      </c>
      <c r="G27" s="5">
        <f t="shared" si="1"/>
        <v>395.92337602752008</v>
      </c>
      <c r="H27" s="5">
        <f t="shared" si="1"/>
        <v>403.84184354807047</v>
      </c>
      <c r="I27" s="23">
        <v>1</v>
      </c>
      <c r="J27" s="23">
        <v>1</v>
      </c>
      <c r="K27" s="23">
        <v>1</v>
      </c>
      <c r="L27" s="23">
        <v>1</v>
      </c>
      <c r="M27" s="23">
        <v>1</v>
      </c>
      <c r="N27" s="23">
        <v>1</v>
      </c>
      <c r="O27" s="23">
        <v>1</v>
      </c>
      <c r="P27" s="23">
        <v>1</v>
      </c>
      <c r="Q27" s="23">
        <v>1</v>
      </c>
      <c r="R27" s="23">
        <v>1</v>
      </c>
      <c r="S27" s="23">
        <v>1</v>
      </c>
      <c r="T27" s="23">
        <v>1</v>
      </c>
      <c r="U27" s="22">
        <f>B27*(I27+J27+K27+L27+M27+N27+O27+P27+Q27+R27+S27+T27)</f>
        <v>4303.2000000000007</v>
      </c>
      <c r="V27" s="22" t="s">
        <v>37</v>
      </c>
      <c r="W27" s="45">
        <f>B27</f>
        <v>358.6</v>
      </c>
      <c r="X27" s="45">
        <f>C27</f>
        <v>365.77200000000005</v>
      </c>
      <c r="Y27" s="45">
        <f>C27</f>
        <v>365.77200000000005</v>
      </c>
      <c r="Z27" s="45">
        <f>D27</f>
        <v>373.08744000000007</v>
      </c>
      <c r="AA27" s="45">
        <f>D27</f>
        <v>373.08744000000007</v>
      </c>
      <c r="AB27" s="45">
        <f>E27</f>
        <v>380.54918880000008</v>
      </c>
      <c r="AC27" s="45">
        <f>E27</f>
        <v>380.54918880000008</v>
      </c>
      <c r="AD27" s="45">
        <f>F27</f>
        <v>388.16017257600009</v>
      </c>
      <c r="AE27" s="45">
        <f>F27</f>
        <v>388.16017257600009</v>
      </c>
      <c r="AF27" s="45">
        <f>G27</f>
        <v>395.92337602752008</v>
      </c>
      <c r="AG27" s="45">
        <f>G27</f>
        <v>395.92337602752008</v>
      </c>
      <c r="AH27" s="45">
        <f>H27</f>
        <v>403.84184354807047</v>
      </c>
      <c r="AI27" s="8">
        <f>SUM(W27:AH27)</f>
        <v>4569.4261983551114</v>
      </c>
    </row>
    <row r="28" spans="1:35">
      <c r="A28" s="22" t="s">
        <v>38</v>
      </c>
      <c r="B28" s="22">
        <v>545.9</v>
      </c>
      <c r="C28" s="5">
        <f t="shared" si="1"/>
        <v>556.81799999999998</v>
      </c>
      <c r="D28" s="5">
        <f t="shared" si="1"/>
        <v>567.95435999999995</v>
      </c>
      <c r="E28" s="5">
        <f t="shared" si="1"/>
        <v>579.31344719999993</v>
      </c>
      <c r="F28" s="5">
        <f t="shared" si="1"/>
        <v>590.89971614399997</v>
      </c>
      <c r="G28" s="5">
        <f t="shared" si="1"/>
        <v>602.71771046688002</v>
      </c>
      <c r="H28" s="5">
        <f t="shared" si="1"/>
        <v>614.77206467621761</v>
      </c>
      <c r="I28" s="23"/>
      <c r="J28" s="23">
        <v>1</v>
      </c>
      <c r="K28" s="23"/>
      <c r="L28" s="23">
        <v>1</v>
      </c>
      <c r="M28" s="23"/>
      <c r="N28" s="23">
        <v>1</v>
      </c>
      <c r="O28" s="23"/>
      <c r="P28" s="23">
        <v>1</v>
      </c>
      <c r="Q28" s="23"/>
      <c r="R28" s="23">
        <v>1</v>
      </c>
      <c r="S28" s="23"/>
      <c r="T28" s="23">
        <v>1</v>
      </c>
      <c r="U28" s="22">
        <f>B28*(I28+J28+K28+L28+M28+N28+O28+P28+Q28+R28+S28+T28)</f>
        <v>3275.3999999999996</v>
      </c>
      <c r="V28" s="22" t="s">
        <v>38</v>
      </c>
      <c r="W28" s="18">
        <v>0</v>
      </c>
      <c r="X28" s="45">
        <f>C28</f>
        <v>556.81799999999998</v>
      </c>
      <c r="Y28" s="18">
        <v>0</v>
      </c>
      <c r="Z28" s="45">
        <f>D28</f>
        <v>567.95435999999995</v>
      </c>
      <c r="AA28" s="18">
        <v>0</v>
      </c>
      <c r="AB28" s="45">
        <f>E28</f>
        <v>579.31344719999993</v>
      </c>
      <c r="AC28" s="18">
        <v>0</v>
      </c>
      <c r="AD28" s="45">
        <f>F28</f>
        <v>590.89971614399997</v>
      </c>
      <c r="AE28" s="18">
        <v>0</v>
      </c>
      <c r="AF28" s="45">
        <f>G28</f>
        <v>602.71771046688002</v>
      </c>
      <c r="AG28" s="18">
        <v>0</v>
      </c>
      <c r="AH28" s="45">
        <f>H28</f>
        <v>614.77206467621761</v>
      </c>
      <c r="AI28" s="8">
        <f>SUM(X28,Z28,AB28,AD28,AF28,AH28)</f>
        <v>3512.4752984870975</v>
      </c>
    </row>
    <row r="29" spans="1:35">
      <c r="A29" s="22" t="s">
        <v>39</v>
      </c>
      <c r="B29" s="22">
        <v>733.6</v>
      </c>
      <c r="C29" s="5">
        <f t="shared" si="1"/>
        <v>748.27200000000005</v>
      </c>
      <c r="D29" s="5">
        <f t="shared" si="1"/>
        <v>763.23744000000011</v>
      </c>
      <c r="E29" s="5">
        <f t="shared" si="1"/>
        <v>778.50218880000011</v>
      </c>
      <c r="F29" s="5">
        <f t="shared" si="1"/>
        <v>794.07223257600015</v>
      </c>
      <c r="G29" s="5">
        <f t="shared" si="1"/>
        <v>809.95367722752019</v>
      </c>
      <c r="H29" s="5">
        <f t="shared" si="1"/>
        <v>826.15275077207059</v>
      </c>
      <c r="I29" s="23"/>
      <c r="J29" s="23"/>
      <c r="K29" s="23"/>
      <c r="L29" s="23">
        <v>1</v>
      </c>
      <c r="M29" s="23"/>
      <c r="N29" s="23"/>
      <c r="O29" s="23"/>
      <c r="P29" s="23">
        <v>1</v>
      </c>
      <c r="Q29" s="23"/>
      <c r="R29" s="23">
        <v>0</v>
      </c>
      <c r="S29" s="23"/>
      <c r="T29" s="23">
        <v>1</v>
      </c>
      <c r="U29" s="22">
        <f>B29*(I29+J29+K29+L29+M29+N29+O29+P29+Q29+R29+S29+T29)</f>
        <v>2200.8000000000002</v>
      </c>
      <c r="V29" s="22" t="s">
        <v>39</v>
      </c>
      <c r="W29" s="18">
        <v>0</v>
      </c>
      <c r="X29" s="18">
        <v>0</v>
      </c>
      <c r="Y29" s="18">
        <v>0</v>
      </c>
      <c r="Z29" s="45">
        <f>D29</f>
        <v>763.23744000000011</v>
      </c>
      <c r="AA29" s="18">
        <v>0</v>
      </c>
      <c r="AB29" s="18">
        <v>0</v>
      </c>
      <c r="AC29" s="18">
        <v>0</v>
      </c>
      <c r="AD29" s="45">
        <f>F29</f>
        <v>794.07223257600015</v>
      </c>
      <c r="AE29" s="18">
        <v>0</v>
      </c>
      <c r="AF29" s="18">
        <v>0</v>
      </c>
      <c r="AG29" s="18">
        <v>0</v>
      </c>
      <c r="AH29" s="45">
        <f>H29</f>
        <v>826.15275077207059</v>
      </c>
      <c r="AI29" s="8">
        <f>SUM(Z29,AD29,AH29)</f>
        <v>2383.4624233480708</v>
      </c>
    </row>
    <row r="30" spans="1:35">
      <c r="A30" s="22" t="s">
        <v>40</v>
      </c>
      <c r="B30" s="22">
        <v>277</v>
      </c>
      <c r="C30" s="5">
        <f t="shared" si="1"/>
        <v>282.54000000000002</v>
      </c>
      <c r="D30" s="5">
        <f t="shared" si="1"/>
        <v>288.19080000000002</v>
      </c>
      <c r="E30" s="5">
        <f t="shared" si="1"/>
        <v>293.95461600000004</v>
      </c>
      <c r="F30" s="5">
        <f t="shared" si="1"/>
        <v>299.83370832000003</v>
      </c>
      <c r="G30" s="5">
        <f t="shared" si="1"/>
        <v>305.83038248640003</v>
      </c>
      <c r="H30" s="5">
        <f t="shared" si="1"/>
        <v>311.94699013612802</v>
      </c>
      <c r="I30" s="23">
        <v>1</v>
      </c>
      <c r="J30" s="23">
        <v>1</v>
      </c>
      <c r="K30" s="23">
        <v>1</v>
      </c>
      <c r="L30" s="23">
        <v>1</v>
      </c>
      <c r="M30" s="23">
        <v>1</v>
      </c>
      <c r="N30" s="23">
        <v>1</v>
      </c>
      <c r="O30" s="23">
        <v>1</v>
      </c>
      <c r="P30" s="23">
        <v>1</v>
      </c>
      <c r="Q30" s="23">
        <v>1</v>
      </c>
      <c r="R30" s="23">
        <v>1</v>
      </c>
      <c r="S30" s="23">
        <v>1</v>
      </c>
      <c r="T30" s="23">
        <v>1</v>
      </c>
      <c r="U30" s="22">
        <f>B30*(I30+J30+L30+N30+P30+R30+T30)</f>
        <v>1939</v>
      </c>
      <c r="V30" s="22" t="s">
        <v>40</v>
      </c>
      <c r="W30" s="45">
        <f>B30*I30</f>
        <v>277</v>
      </c>
      <c r="X30" s="45">
        <f>C30*J30</f>
        <v>282.54000000000002</v>
      </c>
      <c r="Y30" s="45">
        <f>C30</f>
        <v>282.54000000000002</v>
      </c>
      <c r="Z30" s="45">
        <f>D30</f>
        <v>288.19080000000002</v>
      </c>
      <c r="AA30" s="45">
        <f>D30*M30</f>
        <v>288.19080000000002</v>
      </c>
      <c r="AB30" s="45">
        <f>E30</f>
        <v>293.95461600000004</v>
      </c>
      <c r="AC30" s="45">
        <f>E30</f>
        <v>293.95461600000004</v>
      </c>
      <c r="AD30" s="45">
        <f>F30</f>
        <v>299.83370832000003</v>
      </c>
      <c r="AE30" s="45">
        <f>F30*Q30</f>
        <v>299.83370832000003</v>
      </c>
      <c r="AF30" s="45">
        <f>G30</f>
        <v>305.83038248640003</v>
      </c>
      <c r="AG30" s="45">
        <f>G30</f>
        <v>305.83038248640003</v>
      </c>
      <c r="AH30" s="45">
        <f>H30</f>
        <v>311.94699013612802</v>
      </c>
      <c r="AI30" s="8">
        <f>SUM(W30:AH30)</f>
        <v>3529.6460037489283</v>
      </c>
    </row>
    <row r="31" spans="1:35">
      <c r="A31" s="22" t="s">
        <v>12</v>
      </c>
      <c r="B31" s="22">
        <v>332.5</v>
      </c>
      <c r="C31" s="5">
        <f t="shared" si="1"/>
        <v>339.15000000000003</v>
      </c>
      <c r="D31" s="5">
        <f t="shared" si="1"/>
        <v>345.93300000000005</v>
      </c>
      <c r="E31" s="5">
        <f t="shared" si="1"/>
        <v>352.85166000000004</v>
      </c>
      <c r="F31" s="5">
        <f t="shared" si="1"/>
        <v>359.90869320000007</v>
      </c>
      <c r="G31" s="5">
        <f t="shared" si="1"/>
        <v>367.10686706400008</v>
      </c>
      <c r="H31" s="5">
        <f t="shared" si="1"/>
        <v>374.44900440528011</v>
      </c>
      <c r="I31" s="23">
        <v>1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2">
        <f t="shared" ref="U31:U36" si="2">B31*(I31+J31+K31+L31+M31+N31)</f>
        <v>332.5</v>
      </c>
      <c r="V31" s="22" t="s">
        <v>12</v>
      </c>
      <c r="W31" s="45">
        <f>B31</f>
        <v>332.5</v>
      </c>
      <c r="X31" s="18">
        <v>0</v>
      </c>
      <c r="Y31" s="18">
        <v>0</v>
      </c>
      <c r="Z31" s="18"/>
      <c r="AA31" s="18"/>
      <c r="AB31" s="18"/>
      <c r="AC31" s="18"/>
      <c r="AD31" s="18"/>
      <c r="AE31" s="18"/>
      <c r="AF31" s="18"/>
      <c r="AG31" s="18"/>
      <c r="AH31" s="18"/>
      <c r="AI31" s="8">
        <f>SUM(W31)</f>
        <v>332.5</v>
      </c>
    </row>
    <row r="32" spans="1:35">
      <c r="A32" s="22" t="s">
        <v>13</v>
      </c>
      <c r="B32" s="22">
        <v>379.05</v>
      </c>
      <c r="C32" s="5">
        <f t="shared" si="1"/>
        <v>386.63100000000003</v>
      </c>
      <c r="D32" s="5">
        <f t="shared" si="1"/>
        <v>394.36362000000003</v>
      </c>
      <c r="E32" s="5">
        <f t="shared" si="1"/>
        <v>402.25089240000005</v>
      </c>
      <c r="F32" s="5">
        <f t="shared" si="1"/>
        <v>410.29591024800004</v>
      </c>
      <c r="G32" s="5">
        <f t="shared" si="1"/>
        <v>418.50182845296007</v>
      </c>
      <c r="H32" s="5">
        <f t="shared" si="1"/>
        <v>426.87186502201928</v>
      </c>
      <c r="I32" s="23"/>
      <c r="J32" s="23">
        <v>1</v>
      </c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2">
        <f t="shared" si="2"/>
        <v>379.05</v>
      </c>
      <c r="V32" s="22" t="s">
        <v>13</v>
      </c>
      <c r="W32" s="18"/>
      <c r="X32" s="45">
        <f>C32</f>
        <v>386.63100000000003</v>
      </c>
      <c r="Y32" s="18">
        <v>0</v>
      </c>
      <c r="Z32" s="18"/>
      <c r="AA32" s="18"/>
      <c r="AB32" s="18"/>
      <c r="AC32" s="18"/>
      <c r="AD32" s="18"/>
      <c r="AE32" s="18"/>
      <c r="AF32" s="18"/>
      <c r="AG32" s="18"/>
      <c r="AH32" s="18"/>
      <c r="AI32" s="8">
        <f>SUM(X32)</f>
        <v>386.63100000000003</v>
      </c>
    </row>
    <row r="33" spans="1:35">
      <c r="A33" s="22" t="s">
        <v>14</v>
      </c>
      <c r="B33" s="22">
        <v>332.5</v>
      </c>
      <c r="C33" s="5">
        <f t="shared" si="1"/>
        <v>339.15000000000003</v>
      </c>
      <c r="D33" s="5">
        <f t="shared" si="1"/>
        <v>345.93300000000005</v>
      </c>
      <c r="E33" s="5">
        <f t="shared" si="1"/>
        <v>352.85166000000004</v>
      </c>
      <c r="F33" s="5">
        <f t="shared" si="1"/>
        <v>359.90869320000007</v>
      </c>
      <c r="G33" s="5">
        <f t="shared" si="1"/>
        <v>367.10686706400008</v>
      </c>
      <c r="H33" s="5">
        <f t="shared" si="1"/>
        <v>374.44900440528011</v>
      </c>
      <c r="I33" s="23"/>
      <c r="J33" s="23"/>
      <c r="K33" s="23">
        <v>1</v>
      </c>
      <c r="L33" s="23"/>
      <c r="M33" s="23"/>
      <c r="N33" s="23"/>
      <c r="O33" s="23"/>
      <c r="P33" s="23"/>
      <c r="Q33" s="23"/>
      <c r="R33" s="23"/>
      <c r="S33" s="23"/>
      <c r="T33" s="23"/>
      <c r="U33" s="22">
        <f t="shared" si="2"/>
        <v>332.5</v>
      </c>
      <c r="V33" s="22" t="s">
        <v>14</v>
      </c>
      <c r="W33" s="18"/>
      <c r="X33" s="18"/>
      <c r="Y33" s="45">
        <f>C33</f>
        <v>339.15000000000003</v>
      </c>
      <c r="Z33" s="18"/>
      <c r="AA33" s="18"/>
      <c r="AB33" s="18"/>
      <c r="AC33" s="18"/>
      <c r="AD33" s="18"/>
      <c r="AE33" s="18"/>
      <c r="AF33" s="18"/>
      <c r="AG33" s="18"/>
      <c r="AH33" s="18"/>
      <c r="AI33" s="8">
        <f>SUM(Y33)</f>
        <v>339.15000000000003</v>
      </c>
    </row>
    <row r="34" spans="1:35">
      <c r="A34" s="22" t="s">
        <v>15</v>
      </c>
      <c r="B34" s="22">
        <v>379.05</v>
      </c>
      <c r="C34" s="5">
        <f t="shared" si="1"/>
        <v>386.63100000000003</v>
      </c>
      <c r="D34" s="5">
        <f t="shared" si="1"/>
        <v>394.36362000000003</v>
      </c>
      <c r="E34" s="5">
        <f t="shared" si="1"/>
        <v>402.25089240000005</v>
      </c>
      <c r="F34" s="5">
        <f t="shared" si="1"/>
        <v>410.29591024800004</v>
      </c>
      <c r="G34" s="5">
        <f t="shared" si="1"/>
        <v>418.50182845296007</v>
      </c>
      <c r="H34" s="5">
        <f t="shared" si="1"/>
        <v>426.87186502201928</v>
      </c>
      <c r="I34" s="23"/>
      <c r="J34" s="23"/>
      <c r="K34" s="23"/>
      <c r="L34" s="23">
        <v>1</v>
      </c>
      <c r="M34" s="23"/>
      <c r="N34" s="23"/>
      <c r="O34" s="23"/>
      <c r="P34" s="23"/>
      <c r="Q34" s="23"/>
      <c r="R34" s="23"/>
      <c r="S34" s="23"/>
      <c r="T34" s="23"/>
      <c r="U34" s="22">
        <f t="shared" si="2"/>
        <v>379.05</v>
      </c>
      <c r="V34" s="22" t="s">
        <v>15</v>
      </c>
      <c r="W34" s="18"/>
      <c r="X34" s="18"/>
      <c r="Y34" s="18"/>
      <c r="Z34" s="45">
        <f>D34</f>
        <v>394.36362000000003</v>
      </c>
      <c r="AA34" s="18"/>
      <c r="AB34" s="18"/>
      <c r="AC34" s="18"/>
      <c r="AD34" s="18"/>
      <c r="AE34" s="18"/>
      <c r="AF34" s="18"/>
      <c r="AG34" s="18"/>
      <c r="AH34" s="18"/>
      <c r="AI34" s="8">
        <f>SUM(Z34)</f>
        <v>394.36362000000003</v>
      </c>
    </row>
    <row r="35" spans="1:35">
      <c r="A35" s="22" t="s">
        <v>16</v>
      </c>
      <c r="B35" s="22">
        <v>332.5</v>
      </c>
      <c r="C35" s="5">
        <f t="shared" si="1"/>
        <v>339.15000000000003</v>
      </c>
      <c r="D35" s="5">
        <f t="shared" si="1"/>
        <v>345.93300000000005</v>
      </c>
      <c r="E35" s="5">
        <f t="shared" si="1"/>
        <v>352.85166000000004</v>
      </c>
      <c r="F35" s="5">
        <f t="shared" si="1"/>
        <v>359.90869320000007</v>
      </c>
      <c r="G35" s="5">
        <f t="shared" si="1"/>
        <v>367.10686706400008</v>
      </c>
      <c r="H35" s="5">
        <f t="shared" si="1"/>
        <v>374.44900440528011</v>
      </c>
      <c r="I35" s="23"/>
      <c r="J35" s="23"/>
      <c r="K35" s="23"/>
      <c r="L35" s="23"/>
      <c r="M35" s="23">
        <v>1</v>
      </c>
      <c r="N35" s="23"/>
      <c r="O35" s="23"/>
      <c r="P35" s="23"/>
      <c r="Q35" s="23"/>
      <c r="R35" s="23"/>
      <c r="S35" s="23"/>
      <c r="T35" s="23"/>
      <c r="U35" s="22">
        <f t="shared" si="2"/>
        <v>332.5</v>
      </c>
      <c r="V35" s="22" t="s">
        <v>16</v>
      </c>
      <c r="W35" s="18"/>
      <c r="X35" s="18"/>
      <c r="Y35" s="18"/>
      <c r="Z35" s="18"/>
      <c r="AA35" s="45">
        <f>D35</f>
        <v>345.93300000000005</v>
      </c>
      <c r="AB35" s="18"/>
      <c r="AC35" s="18"/>
      <c r="AD35" s="18"/>
      <c r="AE35" s="18"/>
      <c r="AF35" s="18"/>
      <c r="AG35" s="18"/>
      <c r="AH35" s="18"/>
      <c r="AI35" s="8">
        <f>SUM(AA35)</f>
        <v>345.93300000000005</v>
      </c>
    </row>
    <row r="36" spans="1:35">
      <c r="A36" s="22" t="s">
        <v>17</v>
      </c>
      <c r="B36" s="22">
        <v>379.05</v>
      </c>
      <c r="C36" s="5">
        <f t="shared" si="1"/>
        <v>386.63100000000003</v>
      </c>
      <c r="D36" s="5">
        <f t="shared" si="1"/>
        <v>394.36362000000003</v>
      </c>
      <c r="E36" s="5">
        <f t="shared" si="1"/>
        <v>402.25089240000005</v>
      </c>
      <c r="F36" s="5">
        <f t="shared" si="1"/>
        <v>410.29591024800004</v>
      </c>
      <c r="G36" s="5">
        <f t="shared" si="1"/>
        <v>418.50182845296007</v>
      </c>
      <c r="H36" s="5">
        <f t="shared" si="1"/>
        <v>426.87186502201928</v>
      </c>
      <c r="I36" s="23"/>
      <c r="J36" s="23"/>
      <c r="K36" s="23"/>
      <c r="L36" s="23"/>
      <c r="M36" s="23"/>
      <c r="N36" s="23">
        <v>1</v>
      </c>
      <c r="O36" s="23"/>
      <c r="P36" s="23"/>
      <c r="Q36" s="23"/>
      <c r="R36" s="23"/>
      <c r="S36" s="23"/>
      <c r="T36" s="23"/>
      <c r="U36" s="22">
        <f t="shared" si="2"/>
        <v>379.05</v>
      </c>
      <c r="V36" s="22" t="s">
        <v>17</v>
      </c>
      <c r="W36" s="18"/>
      <c r="X36" s="18"/>
      <c r="Y36" s="18"/>
      <c r="Z36" s="18"/>
      <c r="AA36" s="18"/>
      <c r="AB36" s="45">
        <f>E36</f>
        <v>402.25089240000005</v>
      </c>
      <c r="AC36" s="18"/>
      <c r="AD36" s="18"/>
      <c r="AE36" s="18"/>
      <c r="AF36" s="18"/>
      <c r="AG36" s="18"/>
      <c r="AH36" s="18"/>
      <c r="AI36" s="8">
        <f>SUM(AB36)</f>
        <v>402.25089240000005</v>
      </c>
    </row>
    <row r="37" spans="1:35">
      <c r="A37" s="22" t="s">
        <v>73</v>
      </c>
      <c r="B37" s="22">
        <v>332.5</v>
      </c>
      <c r="C37" s="5">
        <f t="shared" ref="C37:H42" si="3">B37*$AA$25</f>
        <v>339.15000000000003</v>
      </c>
      <c r="D37" s="5">
        <f t="shared" si="3"/>
        <v>345.93300000000005</v>
      </c>
      <c r="E37" s="5">
        <f t="shared" si="3"/>
        <v>352.85166000000004</v>
      </c>
      <c r="F37" s="5">
        <f t="shared" si="3"/>
        <v>359.90869320000007</v>
      </c>
      <c r="G37" s="5">
        <f t="shared" si="3"/>
        <v>367.10686706400008</v>
      </c>
      <c r="H37" s="5">
        <f t="shared" si="3"/>
        <v>374.44900440528011</v>
      </c>
      <c r="I37" s="23"/>
      <c r="J37" s="23"/>
      <c r="K37" s="23"/>
      <c r="L37" s="23"/>
      <c r="M37" s="23"/>
      <c r="N37" s="23"/>
      <c r="O37" s="23">
        <v>1</v>
      </c>
      <c r="P37" s="23"/>
      <c r="Q37" s="23"/>
      <c r="R37" s="23"/>
      <c r="S37" s="23"/>
      <c r="T37" s="23"/>
      <c r="U37" s="22">
        <f>B37*(I37+J37+K37+L37+M37+N37+O37)</f>
        <v>332.5</v>
      </c>
      <c r="V37" s="22" t="s">
        <v>73</v>
      </c>
      <c r="W37" s="18"/>
      <c r="X37" s="18"/>
      <c r="Y37" s="18"/>
      <c r="Z37" s="18"/>
      <c r="AA37" s="18"/>
      <c r="AB37" s="18"/>
      <c r="AC37" s="45">
        <f>E37</f>
        <v>352.85166000000004</v>
      </c>
      <c r="AD37" s="18"/>
      <c r="AE37" s="18"/>
      <c r="AF37" s="18"/>
      <c r="AG37" s="18"/>
      <c r="AH37" s="18"/>
      <c r="AI37" s="8">
        <f>SUM(AC37)</f>
        <v>352.85166000000004</v>
      </c>
    </row>
    <row r="38" spans="1:35">
      <c r="A38" s="22" t="s">
        <v>74</v>
      </c>
      <c r="B38" s="22">
        <v>379.05</v>
      </c>
      <c r="C38" s="5">
        <f t="shared" si="3"/>
        <v>386.63100000000003</v>
      </c>
      <c r="D38" s="5">
        <f t="shared" si="3"/>
        <v>394.36362000000003</v>
      </c>
      <c r="E38" s="5">
        <f t="shared" si="3"/>
        <v>402.25089240000005</v>
      </c>
      <c r="F38" s="5">
        <f t="shared" si="3"/>
        <v>410.29591024800004</v>
      </c>
      <c r="G38" s="5">
        <f t="shared" si="3"/>
        <v>418.50182845296007</v>
      </c>
      <c r="H38" s="5">
        <f t="shared" si="3"/>
        <v>426.87186502201928</v>
      </c>
      <c r="I38" s="23"/>
      <c r="J38" s="23"/>
      <c r="K38" s="23"/>
      <c r="L38" s="23"/>
      <c r="M38" s="23"/>
      <c r="N38" s="23"/>
      <c r="O38" s="23"/>
      <c r="P38" s="23">
        <v>1</v>
      </c>
      <c r="Q38" s="23"/>
      <c r="R38" s="23"/>
      <c r="S38" s="23"/>
      <c r="T38" s="23"/>
      <c r="U38" s="22">
        <f>B38*(I38+J38+K38+L38+M38+N38+O38+P38+Q38+R38+S38+T38)</f>
        <v>379.05</v>
      </c>
      <c r="V38" s="22" t="s">
        <v>74</v>
      </c>
      <c r="W38" s="18"/>
      <c r="X38" s="18"/>
      <c r="Y38" s="18"/>
      <c r="Z38" s="18"/>
      <c r="AA38" s="18"/>
      <c r="AB38" s="18"/>
      <c r="AC38" s="18"/>
      <c r="AD38" s="45">
        <f>F38</f>
        <v>410.29591024800004</v>
      </c>
      <c r="AE38" s="18"/>
      <c r="AF38" s="18"/>
      <c r="AG38" s="18"/>
      <c r="AH38" s="18"/>
      <c r="AI38" s="8">
        <f>SUM(AD38)</f>
        <v>410.29591024800004</v>
      </c>
    </row>
    <row r="39" spans="1:35">
      <c r="A39" s="22" t="s">
        <v>75</v>
      </c>
      <c r="B39" s="22">
        <v>332.5</v>
      </c>
      <c r="C39" s="5">
        <f t="shared" si="3"/>
        <v>339.15000000000003</v>
      </c>
      <c r="D39" s="5">
        <f t="shared" si="3"/>
        <v>345.93300000000005</v>
      </c>
      <c r="E39" s="5">
        <f t="shared" si="3"/>
        <v>352.85166000000004</v>
      </c>
      <c r="F39" s="5">
        <f t="shared" si="3"/>
        <v>359.90869320000007</v>
      </c>
      <c r="G39" s="5">
        <f t="shared" si="3"/>
        <v>367.10686706400008</v>
      </c>
      <c r="H39" s="5">
        <f t="shared" si="3"/>
        <v>374.44900440528011</v>
      </c>
      <c r="I39" s="23"/>
      <c r="J39" s="23"/>
      <c r="K39" s="23"/>
      <c r="L39" s="23"/>
      <c r="M39" s="23"/>
      <c r="N39" s="23"/>
      <c r="O39" s="23"/>
      <c r="P39" s="23"/>
      <c r="Q39" s="23">
        <v>1</v>
      </c>
      <c r="R39" s="23"/>
      <c r="S39" s="23"/>
      <c r="T39" s="23"/>
      <c r="U39" s="22">
        <f>B39*(I39+J39+K39+L39+M39+N39+O39+P39+Q39+R39+S39+T39)</f>
        <v>332.5</v>
      </c>
      <c r="V39" s="22" t="s">
        <v>75</v>
      </c>
      <c r="W39" s="18"/>
      <c r="X39" s="18"/>
      <c r="Y39" s="18"/>
      <c r="Z39" s="18"/>
      <c r="AA39" s="18"/>
      <c r="AB39" s="18"/>
      <c r="AC39" s="18"/>
      <c r="AD39" s="18"/>
      <c r="AE39" s="45">
        <f t="shared" ref="AE39:AE44" si="4">F39</f>
        <v>359.90869320000007</v>
      </c>
      <c r="AF39" s="18"/>
      <c r="AG39" s="18"/>
      <c r="AH39" s="18"/>
      <c r="AI39" s="8">
        <f>SUM(AE39)</f>
        <v>359.90869320000007</v>
      </c>
    </row>
    <row r="40" spans="1:35">
      <c r="A40" s="22" t="s">
        <v>76</v>
      </c>
      <c r="B40" s="22">
        <v>379.05</v>
      </c>
      <c r="C40" s="5">
        <f t="shared" si="3"/>
        <v>386.63100000000003</v>
      </c>
      <c r="D40" s="5">
        <f t="shared" si="3"/>
        <v>394.36362000000003</v>
      </c>
      <c r="E40" s="5">
        <f t="shared" si="3"/>
        <v>402.25089240000005</v>
      </c>
      <c r="F40" s="5">
        <f t="shared" si="3"/>
        <v>410.29591024800004</v>
      </c>
      <c r="G40" s="5">
        <f t="shared" si="3"/>
        <v>418.50182845296007</v>
      </c>
      <c r="H40" s="5">
        <f t="shared" si="3"/>
        <v>426.87186502201928</v>
      </c>
      <c r="I40" s="23"/>
      <c r="J40" s="23"/>
      <c r="K40" s="23"/>
      <c r="L40" s="23"/>
      <c r="M40" s="23"/>
      <c r="N40" s="23"/>
      <c r="O40" s="23"/>
      <c r="P40" s="23"/>
      <c r="Q40" s="23"/>
      <c r="R40" s="23">
        <v>1</v>
      </c>
      <c r="S40" s="23"/>
      <c r="T40" s="23"/>
      <c r="U40" s="22">
        <f>B40*(I40+J40+K40+L40+M40+N40+O40+P40+Q40+R40+S40+T40)</f>
        <v>379.05</v>
      </c>
      <c r="V40" s="22" t="s">
        <v>76</v>
      </c>
      <c r="W40" s="18"/>
      <c r="X40" s="18"/>
      <c r="Y40" s="18"/>
      <c r="Z40" s="18"/>
      <c r="AA40" s="18"/>
      <c r="AB40" s="18"/>
      <c r="AC40" s="18"/>
      <c r="AD40" s="18"/>
      <c r="AE40" s="18"/>
      <c r="AF40" s="45">
        <f>G40</f>
        <v>418.50182845296007</v>
      </c>
      <c r="AG40" s="18"/>
      <c r="AH40" s="18"/>
      <c r="AI40" s="8">
        <f>SUM(AF40)</f>
        <v>418.50182845296007</v>
      </c>
    </row>
    <row r="41" spans="1:35">
      <c r="A41" s="22" t="s">
        <v>77</v>
      </c>
      <c r="B41" s="22">
        <v>332.5</v>
      </c>
      <c r="C41" s="5">
        <f t="shared" si="3"/>
        <v>339.15000000000003</v>
      </c>
      <c r="D41" s="5">
        <f t="shared" si="3"/>
        <v>345.93300000000005</v>
      </c>
      <c r="E41" s="5">
        <f t="shared" si="3"/>
        <v>352.85166000000004</v>
      </c>
      <c r="F41" s="5">
        <f t="shared" si="3"/>
        <v>359.90869320000007</v>
      </c>
      <c r="G41" s="5">
        <f t="shared" si="3"/>
        <v>367.10686706400008</v>
      </c>
      <c r="H41" s="5">
        <f t="shared" si="3"/>
        <v>374.44900440528011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>
        <v>1</v>
      </c>
      <c r="T41" s="23"/>
      <c r="U41" s="22">
        <f>B41*(I41+J41+K41+L41+M41+N41+O41+P41+Q41+R41+S41+T41)</f>
        <v>332.5</v>
      </c>
      <c r="V41" s="22" t="s">
        <v>77</v>
      </c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45">
        <f>G41</f>
        <v>367.10686706400008</v>
      </c>
      <c r="AH41" s="18"/>
      <c r="AI41" s="8">
        <f>SUM(AG41)</f>
        <v>367.10686706400008</v>
      </c>
    </row>
    <row r="42" spans="1:35">
      <c r="A42" s="22" t="s">
        <v>78</v>
      </c>
      <c r="B42" s="22">
        <v>379.05</v>
      </c>
      <c r="C42" s="5">
        <f t="shared" si="3"/>
        <v>386.63100000000003</v>
      </c>
      <c r="D42" s="5">
        <f t="shared" si="3"/>
        <v>394.36362000000003</v>
      </c>
      <c r="E42" s="5">
        <f t="shared" si="3"/>
        <v>402.25089240000005</v>
      </c>
      <c r="F42" s="5">
        <f t="shared" si="3"/>
        <v>410.29591024800004</v>
      </c>
      <c r="G42" s="5">
        <f t="shared" si="3"/>
        <v>418.50182845296007</v>
      </c>
      <c r="H42" s="5">
        <f t="shared" si="3"/>
        <v>426.87186502201928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>
        <v>1</v>
      </c>
      <c r="U42" s="22">
        <f>B42*(I42+J42+K42+L42+M42+N42+O42+P42+Q42+R42+S42+T42)</f>
        <v>379.05</v>
      </c>
      <c r="V42" s="22" t="s">
        <v>78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45">
        <f>H42</f>
        <v>426.87186502201928</v>
      </c>
      <c r="AI42" s="8">
        <f>SUM(AH42)</f>
        <v>426.87186502201928</v>
      </c>
    </row>
    <row r="43" spans="1:35"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2"/>
      <c r="V43" s="22"/>
      <c r="W43" s="18">
        <f>B43</f>
        <v>0</v>
      </c>
      <c r="X43" s="18">
        <f>C43</f>
        <v>0</v>
      </c>
      <c r="Y43" s="18">
        <f>C43</f>
        <v>0</v>
      </c>
      <c r="Z43" s="18">
        <f>D43</f>
        <v>0</v>
      </c>
      <c r="AA43" s="18">
        <f>D43</f>
        <v>0</v>
      </c>
      <c r="AB43" s="18">
        <f>E43</f>
        <v>0</v>
      </c>
      <c r="AC43" s="18">
        <f>E43</f>
        <v>0</v>
      </c>
      <c r="AD43" s="18">
        <f>F43</f>
        <v>0</v>
      </c>
      <c r="AE43" s="18">
        <f t="shared" si="4"/>
        <v>0</v>
      </c>
      <c r="AF43" s="18">
        <f>G43</f>
        <v>0</v>
      </c>
      <c r="AG43" s="18">
        <f>G43</f>
        <v>0</v>
      </c>
      <c r="AH43" s="18">
        <f>H43</f>
        <v>0</v>
      </c>
      <c r="AI43" s="8"/>
    </row>
    <row r="44" spans="1:35">
      <c r="A44" s="22" t="s">
        <v>19</v>
      </c>
      <c r="B44" s="22">
        <v>4.5</v>
      </c>
      <c r="C44" s="5">
        <f t="shared" ref="C44:H44" si="5">B44*$AA$25</f>
        <v>4.59</v>
      </c>
      <c r="D44" s="5">
        <f t="shared" si="5"/>
        <v>4.6818</v>
      </c>
      <c r="E44" s="5">
        <f t="shared" si="5"/>
        <v>4.775436</v>
      </c>
      <c r="F44" s="5">
        <f t="shared" si="5"/>
        <v>4.8709447199999998</v>
      </c>
      <c r="G44" s="5">
        <f t="shared" si="5"/>
        <v>4.9683636144000003</v>
      </c>
      <c r="H44" s="5">
        <f t="shared" si="5"/>
        <v>5.0677308866880004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3">
        <v>1</v>
      </c>
      <c r="P44" s="23">
        <v>1</v>
      </c>
      <c r="Q44" s="23">
        <v>1</v>
      </c>
      <c r="R44" s="23">
        <v>1</v>
      </c>
      <c r="S44" s="23">
        <v>1</v>
      </c>
      <c r="T44" s="23">
        <v>1</v>
      </c>
      <c r="U44" s="22">
        <f>SUM(B44)*(I44+J44+K44+L44+M44+N44+O44+P44+Q44+R44+S44+T44)</f>
        <v>54</v>
      </c>
      <c r="V44" s="22" t="s">
        <v>19</v>
      </c>
      <c r="W44" s="45">
        <f>B44</f>
        <v>4.5</v>
      </c>
      <c r="X44" s="45">
        <f>C44</f>
        <v>4.59</v>
      </c>
      <c r="Y44" s="45">
        <f>C44</f>
        <v>4.59</v>
      </c>
      <c r="Z44" s="45">
        <f>D44</f>
        <v>4.6818</v>
      </c>
      <c r="AA44" s="45">
        <f>D44</f>
        <v>4.6818</v>
      </c>
      <c r="AB44" s="45">
        <f>E44</f>
        <v>4.775436</v>
      </c>
      <c r="AC44" s="45">
        <f>E44</f>
        <v>4.775436</v>
      </c>
      <c r="AD44" s="45">
        <f>F44</f>
        <v>4.8709447199999998</v>
      </c>
      <c r="AE44" s="45">
        <f t="shared" si="4"/>
        <v>4.8709447199999998</v>
      </c>
      <c r="AF44" s="45">
        <f>G44</f>
        <v>4.9683636144000003</v>
      </c>
      <c r="AG44" s="45">
        <f>G44</f>
        <v>4.9683636144000003</v>
      </c>
      <c r="AH44" s="45">
        <f>H44</f>
        <v>5.0677308866880004</v>
      </c>
      <c r="AI44" s="8">
        <f>SUM(W44:AH44)</f>
        <v>57.340819555487982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U45" s="1">
        <f>SUM(O27:O44)</f>
        <v>4</v>
      </c>
      <c r="V45" s="22"/>
      <c r="W45" s="22"/>
      <c r="X45" s="22"/>
      <c r="Y45" s="22"/>
      <c r="Z45" s="22"/>
      <c r="AA45" s="22"/>
      <c r="AB45" s="5"/>
      <c r="AC45" s="5"/>
      <c r="AD45" s="5"/>
      <c r="AE45" s="5"/>
      <c r="AF45" s="5"/>
      <c r="AG45" s="5"/>
      <c r="AH45" s="5"/>
      <c r="AI45" s="8">
        <f>SUM(AI27:AI44)</f>
        <v>18588.716079881677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46">
        <f>AI45/12</f>
        <v>1549.0596733234731</v>
      </c>
    </row>
    <row r="47" spans="1: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U47" s="5">
        <f>U45/12</f>
        <v>0.33333333333333331</v>
      </c>
      <c r="V47" s="22"/>
      <c r="W47" s="9">
        <f>SUM(W27,W30:W31,W44)</f>
        <v>972.6</v>
      </c>
      <c r="X47" s="9">
        <f>SUM(X27:X28,X30,X32,X44)</f>
        <v>1596.3510000000001</v>
      </c>
      <c r="Y47" s="9">
        <f>SUM(Y27,Y30,Y33,Y44)</f>
        <v>992.05200000000025</v>
      </c>
      <c r="Z47" s="9">
        <f>SUM(Z27:Z30,Z34,Z44)</f>
        <v>2391.5154600000001</v>
      </c>
      <c r="AA47" s="9">
        <f>SUM(AA27,AA30,AA35,AA44)</f>
        <v>1011.89304</v>
      </c>
      <c r="AB47" s="9">
        <f>SUM(AB27:AB28,AB30,AB36,AB44)</f>
        <v>1660.8435804000001</v>
      </c>
      <c r="AC47" s="9">
        <f>SUM(AC27,AC30,AC37,AC44)</f>
        <v>1032.1309008000001</v>
      </c>
      <c r="AD47" s="9">
        <f>SUM(AD27:AD30,AD38,AD44)</f>
        <v>2488.1326845839999</v>
      </c>
      <c r="AE47" s="9">
        <f>SUM(AE27,AE30,AE39,AE44)</f>
        <v>1052.773518816</v>
      </c>
      <c r="AF47" s="9">
        <f>SUM(AF27:AF28,AF30,AF40,AF44)</f>
        <v>1727.9416610481603</v>
      </c>
      <c r="AG47" s="9">
        <f>SUM(AG27,AG30,AG41,AG44)</f>
        <v>1073.82898919232</v>
      </c>
      <c r="AH47" s="9">
        <f>SUM(AH27:AH30,AH42,AH44)</f>
        <v>2588.6532450411942</v>
      </c>
      <c r="AI47" s="9">
        <f>SUM(W47:AH47)</f>
        <v>18588.716079881677</v>
      </c>
    </row>
    <row r="49" spans="1:48" s="22" customFormat="1"/>
    <row r="50" spans="1:48" s="22" customFormat="1"/>
    <row r="53" spans="1:48">
      <c r="A53" s="2" t="s">
        <v>146</v>
      </c>
      <c r="B53" s="22" t="s">
        <v>9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 t="s">
        <v>20</v>
      </c>
      <c r="U53" s="22"/>
      <c r="V53" s="28">
        <v>1.02</v>
      </c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1:48">
      <c r="A54" s="21" t="s">
        <v>136</v>
      </c>
      <c r="B54" s="4" t="s">
        <v>138</v>
      </c>
      <c r="C54" s="4" t="s">
        <v>139</v>
      </c>
      <c r="D54" s="4" t="s">
        <v>140</v>
      </c>
      <c r="E54" s="4" t="s">
        <v>141</v>
      </c>
      <c r="F54" s="4" t="s">
        <v>142</v>
      </c>
      <c r="G54" s="4" t="s">
        <v>143</v>
      </c>
      <c r="H54" s="4" t="s">
        <v>144</v>
      </c>
      <c r="I54" s="4"/>
      <c r="J54" s="29" t="s">
        <v>106</v>
      </c>
      <c r="K54" s="29" t="s">
        <v>107</v>
      </c>
      <c r="L54" s="29" t="s">
        <v>61</v>
      </c>
      <c r="M54" s="29" t="s">
        <v>108</v>
      </c>
      <c r="N54" s="29" t="s">
        <v>109</v>
      </c>
      <c r="O54" s="29" t="s">
        <v>64</v>
      </c>
      <c r="P54" s="29" t="s">
        <v>110</v>
      </c>
      <c r="Q54" s="29" t="s">
        <v>111</v>
      </c>
      <c r="R54" s="29" t="s">
        <v>66</v>
      </c>
      <c r="S54" s="29" t="s">
        <v>112</v>
      </c>
      <c r="T54" s="29" t="s">
        <v>113</v>
      </c>
      <c r="U54" s="29" t="s">
        <v>68</v>
      </c>
      <c r="V54" s="29" t="s">
        <v>114</v>
      </c>
      <c r="W54" s="29" t="s">
        <v>115</v>
      </c>
      <c r="X54" s="29" t="s">
        <v>70</v>
      </c>
      <c r="Y54" s="29" t="s">
        <v>116</v>
      </c>
      <c r="Z54" s="29" t="s">
        <v>117</v>
      </c>
      <c r="AA54" s="29" t="s">
        <v>72</v>
      </c>
      <c r="AB54" s="4" t="s">
        <v>46</v>
      </c>
      <c r="AC54" s="4"/>
      <c r="AD54" s="4" t="s">
        <v>124</v>
      </c>
      <c r="AE54" s="4" t="s">
        <v>125</v>
      </c>
      <c r="AF54" s="4" t="s">
        <v>80</v>
      </c>
      <c r="AG54" s="4" t="s">
        <v>126</v>
      </c>
      <c r="AH54" s="4" t="s">
        <v>127</v>
      </c>
      <c r="AI54" s="4" t="s">
        <v>82</v>
      </c>
      <c r="AJ54" s="4" t="s">
        <v>128</v>
      </c>
      <c r="AK54" s="4" t="s">
        <v>129</v>
      </c>
      <c r="AL54" s="4" t="s">
        <v>84</v>
      </c>
      <c r="AM54" s="4" t="s">
        <v>130</v>
      </c>
      <c r="AN54" s="4" t="s">
        <v>131</v>
      </c>
      <c r="AO54" s="4" t="s">
        <v>86</v>
      </c>
      <c r="AP54" s="4" t="s">
        <v>132</v>
      </c>
      <c r="AQ54" s="4" t="s">
        <v>133</v>
      </c>
      <c r="AR54" s="4" t="s">
        <v>88</v>
      </c>
      <c r="AS54" s="4" t="s">
        <v>134</v>
      </c>
      <c r="AT54" s="4" t="s">
        <v>135</v>
      </c>
      <c r="AU54" s="4" t="s">
        <v>90</v>
      </c>
      <c r="AV54" s="4"/>
    </row>
    <row r="55" spans="1:48">
      <c r="A55" s="22" t="s">
        <v>37</v>
      </c>
      <c r="B55" s="22">
        <v>358.6</v>
      </c>
      <c r="C55" s="5">
        <f t="shared" ref="C55:H55" si="6">B55*$V$53</f>
        <v>365.77200000000005</v>
      </c>
      <c r="D55" s="5">
        <f t="shared" si="6"/>
        <v>373.08744000000007</v>
      </c>
      <c r="E55" s="5">
        <f t="shared" si="6"/>
        <v>380.54918880000008</v>
      </c>
      <c r="F55" s="5">
        <f t="shared" si="6"/>
        <v>388.16017257600009</v>
      </c>
      <c r="G55" s="5">
        <f t="shared" si="6"/>
        <v>395.92337602752008</v>
      </c>
      <c r="H55" s="5">
        <f t="shared" si="6"/>
        <v>403.84184354807047</v>
      </c>
      <c r="I55" s="5"/>
      <c r="J55" s="30">
        <v>1</v>
      </c>
      <c r="K55" s="30">
        <v>1</v>
      </c>
      <c r="L55" s="30">
        <v>1</v>
      </c>
      <c r="M55" s="30">
        <v>1</v>
      </c>
      <c r="N55" s="30">
        <v>1</v>
      </c>
      <c r="O55" s="30">
        <v>1</v>
      </c>
      <c r="P55" s="30">
        <v>1</v>
      </c>
      <c r="Q55" s="30">
        <v>1</v>
      </c>
      <c r="R55" s="30">
        <v>1</v>
      </c>
      <c r="S55" s="30">
        <v>1</v>
      </c>
      <c r="T55" s="30">
        <v>1</v>
      </c>
      <c r="U55" s="30">
        <v>1</v>
      </c>
      <c r="V55" s="30">
        <v>1</v>
      </c>
      <c r="W55" s="30">
        <v>1</v>
      </c>
      <c r="X55" s="30">
        <v>1</v>
      </c>
      <c r="Y55" s="30">
        <v>1</v>
      </c>
      <c r="Z55" s="30">
        <v>1</v>
      </c>
      <c r="AA55" s="30">
        <v>1</v>
      </c>
      <c r="AB55" s="22">
        <f t="shared" ref="AB55:AB78" si="7">B55*(J55+K55+L55+M55+N55+O55+P55+Q55+R55+S55+T55+U55+V55+W55+X55+Y55+Z55+AA55)</f>
        <v>6454.8</v>
      </c>
      <c r="AC55" s="22">
        <v>114.4</v>
      </c>
      <c r="AD55" s="6">
        <f>B55</f>
        <v>358.6</v>
      </c>
      <c r="AE55" s="6">
        <f>AD55</f>
        <v>358.6</v>
      </c>
      <c r="AF55" s="6">
        <f>C55</f>
        <v>365.77200000000005</v>
      </c>
      <c r="AG55" s="6">
        <f>C55</f>
        <v>365.77200000000005</v>
      </c>
      <c r="AH55" s="6">
        <f>C55</f>
        <v>365.77200000000005</v>
      </c>
      <c r="AI55" s="6">
        <f>D55</f>
        <v>373.08744000000007</v>
      </c>
      <c r="AJ55" s="6">
        <f>D55</f>
        <v>373.08744000000007</v>
      </c>
      <c r="AK55" s="6">
        <f>D55</f>
        <v>373.08744000000007</v>
      </c>
      <c r="AL55" s="6">
        <f>E55</f>
        <v>380.54918880000008</v>
      </c>
      <c r="AM55" s="6">
        <f>E55</f>
        <v>380.54918880000008</v>
      </c>
      <c r="AN55" s="6">
        <f>E55</f>
        <v>380.54918880000008</v>
      </c>
      <c r="AO55" s="6">
        <f>F55</f>
        <v>388.16017257600009</v>
      </c>
      <c r="AP55" s="6">
        <f>F55</f>
        <v>388.16017257600009</v>
      </c>
      <c r="AQ55" s="6">
        <f>F55</f>
        <v>388.16017257600009</v>
      </c>
      <c r="AR55" s="6">
        <f>G55</f>
        <v>395.92337602752008</v>
      </c>
      <c r="AS55" s="6">
        <f>G55</f>
        <v>395.92337602752008</v>
      </c>
      <c r="AT55" s="6">
        <f>G55</f>
        <v>395.92337602752008</v>
      </c>
      <c r="AU55" s="6">
        <f>H55</f>
        <v>403.84184354807047</v>
      </c>
      <c r="AV55" s="8">
        <f>SUM(AD55:AU55)</f>
        <v>6831.5183757586328</v>
      </c>
    </row>
    <row r="56" spans="1:48">
      <c r="A56" s="22" t="s">
        <v>38</v>
      </c>
      <c r="B56" s="22">
        <v>545.9</v>
      </c>
      <c r="C56" s="5">
        <f t="shared" ref="C56:H77" si="8">B56*$V$53</f>
        <v>556.81799999999998</v>
      </c>
      <c r="D56" s="5">
        <f t="shared" si="8"/>
        <v>567.95435999999995</v>
      </c>
      <c r="E56" s="5">
        <f t="shared" si="8"/>
        <v>579.31344719999993</v>
      </c>
      <c r="F56" s="5">
        <f t="shared" si="8"/>
        <v>590.89971614399997</v>
      </c>
      <c r="G56" s="5">
        <f t="shared" si="8"/>
        <v>602.71771046688002</v>
      </c>
      <c r="H56" s="5">
        <f t="shared" si="8"/>
        <v>614.77206467621761</v>
      </c>
      <c r="I56" s="5"/>
      <c r="J56" s="30"/>
      <c r="K56" s="30">
        <v>1</v>
      </c>
      <c r="L56" s="30"/>
      <c r="M56" s="30">
        <v>1</v>
      </c>
      <c r="N56" s="30"/>
      <c r="O56" s="30">
        <v>1</v>
      </c>
      <c r="P56" s="30"/>
      <c r="Q56" s="30">
        <v>1</v>
      </c>
      <c r="R56" s="30"/>
      <c r="S56" s="30">
        <v>1</v>
      </c>
      <c r="T56" s="30"/>
      <c r="U56" s="30">
        <v>1</v>
      </c>
      <c r="V56" s="30">
        <v>0</v>
      </c>
      <c r="W56" s="30">
        <v>1</v>
      </c>
      <c r="X56" s="30">
        <v>0</v>
      </c>
      <c r="Y56" s="30">
        <v>1</v>
      </c>
      <c r="Z56" s="30">
        <v>0</v>
      </c>
      <c r="AA56" s="30">
        <v>1</v>
      </c>
      <c r="AB56" s="22">
        <f t="shared" si="7"/>
        <v>4913.0999999999995</v>
      </c>
      <c r="AC56" s="22">
        <v>270</v>
      </c>
      <c r="AD56" s="5"/>
      <c r="AE56" s="6">
        <f>B56</f>
        <v>545.9</v>
      </c>
      <c r="AF56" s="5"/>
      <c r="AG56" s="6">
        <f>C56</f>
        <v>556.81799999999998</v>
      </c>
      <c r="AH56" s="5"/>
      <c r="AI56" s="6">
        <f>D56</f>
        <v>567.95435999999995</v>
      </c>
      <c r="AJ56" s="5"/>
      <c r="AK56" s="6">
        <f>D56</f>
        <v>567.95435999999995</v>
      </c>
      <c r="AL56" s="5"/>
      <c r="AM56" s="6">
        <f>E56</f>
        <v>579.31344719999993</v>
      </c>
      <c r="AN56" s="5"/>
      <c r="AO56" s="6">
        <f>F56</f>
        <v>590.89971614399997</v>
      </c>
      <c r="AP56" s="18"/>
      <c r="AQ56" s="6">
        <f>F56</f>
        <v>590.89971614399997</v>
      </c>
      <c r="AR56" s="18"/>
      <c r="AS56" s="6">
        <f>G56</f>
        <v>602.71771046688002</v>
      </c>
      <c r="AT56" s="18"/>
      <c r="AU56" s="6">
        <f>H56</f>
        <v>614.77206467621761</v>
      </c>
      <c r="AV56" s="8">
        <f t="shared" ref="AV56:AV76" si="9">SUM(AD56:AU56)</f>
        <v>5217.229374631097</v>
      </c>
    </row>
    <row r="57" spans="1:48">
      <c r="A57" s="22" t="s">
        <v>39</v>
      </c>
      <c r="B57" s="22">
        <v>733.6</v>
      </c>
      <c r="C57" s="5">
        <f t="shared" si="8"/>
        <v>748.27200000000005</v>
      </c>
      <c r="D57" s="5">
        <f t="shared" si="8"/>
        <v>763.23744000000011</v>
      </c>
      <c r="E57" s="5">
        <f t="shared" si="8"/>
        <v>778.50218880000011</v>
      </c>
      <c r="F57" s="5">
        <f t="shared" si="8"/>
        <v>794.07223257600015</v>
      </c>
      <c r="G57" s="5">
        <f t="shared" si="8"/>
        <v>809.95367722752019</v>
      </c>
      <c r="H57" s="5">
        <f t="shared" si="8"/>
        <v>826.15275077207059</v>
      </c>
      <c r="I57" s="5"/>
      <c r="J57" s="30"/>
      <c r="K57" s="30"/>
      <c r="L57" s="30"/>
      <c r="M57" s="30">
        <v>1</v>
      </c>
      <c r="N57" s="30"/>
      <c r="O57" s="30"/>
      <c r="P57" s="30"/>
      <c r="Q57" s="30">
        <v>1</v>
      </c>
      <c r="R57" s="30"/>
      <c r="S57" s="30">
        <v>0</v>
      </c>
      <c r="T57" s="30"/>
      <c r="U57" s="30">
        <v>1</v>
      </c>
      <c r="V57" s="30"/>
      <c r="W57" s="30"/>
      <c r="X57" s="30"/>
      <c r="Y57" s="30">
        <v>1</v>
      </c>
      <c r="Z57" s="30"/>
      <c r="AA57" s="30"/>
      <c r="AB57" s="22">
        <f t="shared" si="7"/>
        <v>2934.4</v>
      </c>
      <c r="AC57" s="22">
        <v>239.1</v>
      </c>
      <c r="AD57" s="5"/>
      <c r="AE57" s="5"/>
      <c r="AF57" s="5"/>
      <c r="AG57" s="6">
        <f>C57</f>
        <v>748.27200000000005</v>
      </c>
      <c r="AH57" s="5"/>
      <c r="AI57" s="5"/>
      <c r="AJ57" s="5"/>
      <c r="AK57" s="6">
        <f>D57</f>
        <v>763.23744000000011</v>
      </c>
      <c r="AL57" s="5"/>
      <c r="AM57" s="5"/>
      <c r="AN57" s="5"/>
      <c r="AO57" s="6">
        <f>E57</f>
        <v>778.50218880000011</v>
      </c>
      <c r="AP57" s="18"/>
      <c r="AQ57" s="18"/>
      <c r="AR57" s="18"/>
      <c r="AS57" s="6">
        <f>G57</f>
        <v>809.95367722752019</v>
      </c>
      <c r="AT57" s="18"/>
      <c r="AU57" s="18"/>
      <c r="AV57" s="8">
        <f t="shared" si="9"/>
        <v>3099.9653060275205</v>
      </c>
    </row>
    <row r="58" spans="1:48">
      <c r="A58" s="22" t="s">
        <v>40</v>
      </c>
      <c r="B58" s="22">
        <v>277</v>
      </c>
      <c r="C58" s="5">
        <f t="shared" si="8"/>
        <v>282.54000000000002</v>
      </c>
      <c r="D58" s="5">
        <f t="shared" si="8"/>
        <v>288.19080000000002</v>
      </c>
      <c r="E58" s="5">
        <f t="shared" si="8"/>
        <v>293.95461600000004</v>
      </c>
      <c r="F58" s="5">
        <f t="shared" si="8"/>
        <v>299.83370832000003</v>
      </c>
      <c r="G58" s="5">
        <f t="shared" si="8"/>
        <v>305.83038248640003</v>
      </c>
      <c r="H58" s="5">
        <f t="shared" si="8"/>
        <v>311.94699013612802</v>
      </c>
      <c r="I58" s="5"/>
      <c r="J58" s="30">
        <v>1</v>
      </c>
      <c r="K58" s="30">
        <v>1</v>
      </c>
      <c r="L58" s="31"/>
      <c r="M58" s="30">
        <v>2</v>
      </c>
      <c r="N58" s="30"/>
      <c r="O58" s="30">
        <v>2</v>
      </c>
      <c r="P58" s="30"/>
      <c r="Q58" s="30">
        <v>2</v>
      </c>
      <c r="R58" s="30"/>
      <c r="S58" s="30">
        <v>2</v>
      </c>
      <c r="T58" s="30"/>
      <c r="U58" s="30">
        <v>2</v>
      </c>
      <c r="V58" s="30"/>
      <c r="W58" s="30">
        <v>2</v>
      </c>
      <c r="X58" s="30"/>
      <c r="Y58" s="30">
        <v>2</v>
      </c>
      <c r="Z58" s="30"/>
      <c r="AA58" s="30">
        <v>2</v>
      </c>
      <c r="AB58" s="22">
        <f t="shared" si="7"/>
        <v>4986</v>
      </c>
      <c r="AC58" s="22">
        <v>73.099999999999994</v>
      </c>
      <c r="AD58" s="6">
        <f>B58*J58</f>
        <v>277</v>
      </c>
      <c r="AE58" s="6">
        <f>B58*K58</f>
        <v>277</v>
      </c>
      <c r="AF58" s="5"/>
      <c r="AG58" s="6">
        <f>C58*M58</f>
        <v>565.08000000000004</v>
      </c>
      <c r="AH58" s="18"/>
      <c r="AI58" s="6">
        <f>D58*O58</f>
        <v>576.38160000000005</v>
      </c>
      <c r="AJ58" s="18"/>
      <c r="AK58" s="6">
        <f>D58*Q58</f>
        <v>576.38160000000005</v>
      </c>
      <c r="AL58" s="18"/>
      <c r="AM58" s="6">
        <f>E58*S58</f>
        <v>587.90923200000009</v>
      </c>
      <c r="AN58" s="18"/>
      <c r="AO58" s="6">
        <f>F58*U58</f>
        <v>599.66741664000006</v>
      </c>
      <c r="AP58" s="18"/>
      <c r="AQ58" s="6">
        <f>F58*W58</f>
        <v>599.66741664000006</v>
      </c>
      <c r="AR58" s="18"/>
      <c r="AS58" s="6">
        <f>G58*Y58</f>
        <v>611.66076497280005</v>
      </c>
      <c r="AT58" s="18"/>
      <c r="AU58" s="6">
        <f>H58*AA58</f>
        <v>623.89398027225604</v>
      </c>
      <c r="AV58" s="8">
        <f t="shared" si="9"/>
        <v>5294.6420105250563</v>
      </c>
    </row>
    <row r="59" spans="1:48">
      <c r="A59" s="22" t="s">
        <v>12</v>
      </c>
      <c r="B59" s="22">
        <v>332.5</v>
      </c>
      <c r="C59" s="5">
        <f t="shared" si="8"/>
        <v>339.15000000000003</v>
      </c>
      <c r="D59" s="5">
        <f t="shared" si="8"/>
        <v>345.93300000000005</v>
      </c>
      <c r="E59" s="5">
        <f t="shared" si="8"/>
        <v>352.85166000000004</v>
      </c>
      <c r="F59" s="5">
        <f t="shared" si="8"/>
        <v>359.90869320000007</v>
      </c>
      <c r="G59" s="5">
        <f t="shared" si="8"/>
        <v>367.10686706400008</v>
      </c>
      <c r="H59" s="5">
        <f t="shared" si="8"/>
        <v>374.44900440528011</v>
      </c>
      <c r="I59" s="5"/>
      <c r="J59" s="30">
        <v>1</v>
      </c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332.5</v>
      </c>
      <c r="AC59" s="22">
        <v>250</v>
      </c>
      <c r="AD59" s="6">
        <f>B59</f>
        <v>332.5</v>
      </c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9"/>
        <v>332.5</v>
      </c>
    </row>
    <row r="60" spans="1:48">
      <c r="A60" s="22" t="s">
        <v>13</v>
      </c>
      <c r="B60" s="22">
        <v>379.05</v>
      </c>
      <c r="C60" s="5">
        <f t="shared" si="8"/>
        <v>386.63100000000003</v>
      </c>
      <c r="D60" s="5">
        <f t="shared" si="8"/>
        <v>394.36362000000003</v>
      </c>
      <c r="E60" s="5">
        <f t="shared" si="8"/>
        <v>402.25089240000005</v>
      </c>
      <c r="F60" s="5">
        <f t="shared" si="8"/>
        <v>410.29591024800004</v>
      </c>
      <c r="G60" s="5">
        <f t="shared" si="8"/>
        <v>418.50182845296007</v>
      </c>
      <c r="H60" s="5">
        <f t="shared" si="8"/>
        <v>426.87186502201928</v>
      </c>
      <c r="I60" s="5"/>
      <c r="J60" s="30"/>
      <c r="K60" s="30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379.05</v>
      </c>
      <c r="AC60" s="22">
        <v>285</v>
      </c>
      <c r="AD60" s="5"/>
      <c r="AE60" s="6">
        <f>B60</f>
        <v>379.05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9"/>
        <v>379.05</v>
      </c>
    </row>
    <row r="61" spans="1:48">
      <c r="A61" s="22" t="s">
        <v>14</v>
      </c>
      <c r="B61" s="22">
        <v>332.5</v>
      </c>
      <c r="C61" s="5">
        <f t="shared" si="8"/>
        <v>339.15000000000003</v>
      </c>
      <c r="D61" s="5">
        <f t="shared" si="8"/>
        <v>345.93300000000005</v>
      </c>
      <c r="E61" s="5">
        <f t="shared" si="8"/>
        <v>352.85166000000004</v>
      </c>
      <c r="F61" s="5">
        <f t="shared" si="8"/>
        <v>359.90869320000007</v>
      </c>
      <c r="G61" s="5">
        <f t="shared" si="8"/>
        <v>367.10686706400008</v>
      </c>
      <c r="H61" s="5">
        <f t="shared" si="8"/>
        <v>374.44900440528011</v>
      </c>
      <c r="I61" s="5"/>
      <c r="J61" s="30"/>
      <c r="K61" s="30"/>
      <c r="L61" s="30">
        <v>1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332.5</v>
      </c>
      <c r="AC61" s="22">
        <v>250</v>
      </c>
      <c r="AD61" s="5"/>
      <c r="AE61" s="5"/>
      <c r="AF61" s="6">
        <f>C61</f>
        <v>339.15000000000003</v>
      </c>
      <c r="AG61" s="5"/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9"/>
        <v>339.15000000000003</v>
      </c>
    </row>
    <row r="62" spans="1:48">
      <c r="A62" s="22" t="s">
        <v>15</v>
      </c>
      <c r="B62" s="22">
        <v>379.05</v>
      </c>
      <c r="C62" s="5">
        <f t="shared" si="8"/>
        <v>386.63100000000003</v>
      </c>
      <c r="D62" s="5">
        <f t="shared" si="8"/>
        <v>394.36362000000003</v>
      </c>
      <c r="E62" s="5">
        <f t="shared" si="8"/>
        <v>402.25089240000005</v>
      </c>
      <c r="F62" s="5">
        <f t="shared" si="8"/>
        <v>410.29591024800004</v>
      </c>
      <c r="G62" s="5">
        <f t="shared" si="8"/>
        <v>418.50182845296007</v>
      </c>
      <c r="H62" s="5">
        <f t="shared" si="8"/>
        <v>426.87186502201928</v>
      </c>
      <c r="I62" s="5"/>
      <c r="J62" s="30"/>
      <c r="K62" s="30"/>
      <c r="L62" s="30"/>
      <c r="M62" s="30">
        <v>1</v>
      </c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379.05</v>
      </c>
      <c r="AC62" s="22">
        <v>285</v>
      </c>
      <c r="AD62" s="5"/>
      <c r="AE62" s="5"/>
      <c r="AF62" s="5"/>
      <c r="AG62" s="6">
        <f>C62</f>
        <v>386.63100000000003</v>
      </c>
      <c r="AH62" s="5"/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9"/>
        <v>386.63100000000003</v>
      </c>
    </row>
    <row r="63" spans="1:48">
      <c r="A63" s="22" t="s">
        <v>16</v>
      </c>
      <c r="B63" s="22">
        <v>332.5</v>
      </c>
      <c r="C63" s="5">
        <f t="shared" si="8"/>
        <v>339.15000000000003</v>
      </c>
      <c r="D63" s="5">
        <f t="shared" si="8"/>
        <v>345.93300000000005</v>
      </c>
      <c r="E63" s="5">
        <f t="shared" si="8"/>
        <v>352.85166000000004</v>
      </c>
      <c r="F63" s="5">
        <f t="shared" si="8"/>
        <v>359.90869320000007</v>
      </c>
      <c r="G63" s="5">
        <f t="shared" si="8"/>
        <v>367.10686706400008</v>
      </c>
      <c r="H63" s="5">
        <f t="shared" si="8"/>
        <v>374.44900440528011</v>
      </c>
      <c r="I63" s="5"/>
      <c r="J63" s="30"/>
      <c r="K63" s="30"/>
      <c r="L63" s="30"/>
      <c r="M63" s="30"/>
      <c r="N63" s="30">
        <v>1</v>
      </c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332.5</v>
      </c>
      <c r="AC63" s="22">
        <v>250</v>
      </c>
      <c r="AD63" s="5"/>
      <c r="AE63" s="5"/>
      <c r="AF63" s="18"/>
      <c r="AG63" s="5"/>
      <c r="AH63" s="6">
        <f>C63</f>
        <v>339.15000000000003</v>
      </c>
      <c r="AI63" s="5"/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9"/>
        <v>339.15000000000003</v>
      </c>
    </row>
    <row r="64" spans="1:48">
      <c r="A64" s="22" t="s">
        <v>17</v>
      </c>
      <c r="B64" s="22">
        <v>379.05</v>
      </c>
      <c r="C64" s="5">
        <f t="shared" si="8"/>
        <v>386.63100000000003</v>
      </c>
      <c r="D64" s="5">
        <f t="shared" si="8"/>
        <v>394.36362000000003</v>
      </c>
      <c r="E64" s="5">
        <f t="shared" si="8"/>
        <v>402.25089240000005</v>
      </c>
      <c r="F64" s="5">
        <f t="shared" si="8"/>
        <v>410.29591024800004</v>
      </c>
      <c r="G64" s="5">
        <f t="shared" si="8"/>
        <v>418.50182845296007</v>
      </c>
      <c r="H64" s="5">
        <f t="shared" si="8"/>
        <v>426.87186502201928</v>
      </c>
      <c r="I64" s="5"/>
      <c r="J64" s="30"/>
      <c r="K64" s="30"/>
      <c r="L64" s="30"/>
      <c r="M64" s="30"/>
      <c r="N64" s="30"/>
      <c r="O64" s="30">
        <v>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379.05</v>
      </c>
      <c r="AC64" s="22">
        <v>285</v>
      </c>
      <c r="AD64" s="5"/>
      <c r="AE64" s="5"/>
      <c r="AF64" s="18"/>
      <c r="AG64" s="5"/>
      <c r="AH64" s="5"/>
      <c r="AI64" s="6">
        <f>D64</f>
        <v>394.36362000000003</v>
      </c>
      <c r="AJ64" s="5"/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9"/>
        <v>394.36362000000003</v>
      </c>
    </row>
    <row r="65" spans="1:48">
      <c r="A65" s="22" t="s">
        <v>73</v>
      </c>
      <c r="B65" s="22">
        <v>332.5</v>
      </c>
      <c r="C65" s="5">
        <f t="shared" si="8"/>
        <v>339.15000000000003</v>
      </c>
      <c r="D65" s="5">
        <f t="shared" si="8"/>
        <v>345.93300000000005</v>
      </c>
      <c r="E65" s="5">
        <f t="shared" si="8"/>
        <v>352.85166000000004</v>
      </c>
      <c r="F65" s="5">
        <f t="shared" si="8"/>
        <v>359.90869320000007</v>
      </c>
      <c r="G65" s="5">
        <f t="shared" si="8"/>
        <v>367.10686706400008</v>
      </c>
      <c r="H65" s="5">
        <f t="shared" si="8"/>
        <v>374.44900440528011</v>
      </c>
      <c r="I65" s="5"/>
      <c r="J65" s="30"/>
      <c r="K65" s="32"/>
      <c r="L65" s="30"/>
      <c r="M65" s="30"/>
      <c r="N65" s="30"/>
      <c r="O65" s="30"/>
      <c r="P65" s="30">
        <v>1</v>
      </c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7"/>
        <v>332.5</v>
      </c>
      <c r="AC65" s="22">
        <v>250</v>
      </c>
      <c r="AD65" s="5"/>
      <c r="AE65" s="5"/>
      <c r="AF65" s="18"/>
      <c r="AG65" s="5"/>
      <c r="AH65" s="5"/>
      <c r="AI65" s="5"/>
      <c r="AJ65" s="6">
        <f>D65</f>
        <v>345.93300000000005</v>
      </c>
      <c r="AK65" s="5"/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9"/>
        <v>345.93300000000005</v>
      </c>
    </row>
    <row r="66" spans="1:48">
      <c r="A66" s="22" t="s">
        <v>74</v>
      </c>
      <c r="B66" s="22">
        <v>379.05</v>
      </c>
      <c r="C66" s="5">
        <f t="shared" si="8"/>
        <v>386.63100000000003</v>
      </c>
      <c r="D66" s="5">
        <f t="shared" si="8"/>
        <v>394.36362000000003</v>
      </c>
      <c r="E66" s="5">
        <f t="shared" si="8"/>
        <v>402.25089240000005</v>
      </c>
      <c r="F66" s="5">
        <f t="shared" si="8"/>
        <v>410.29591024800004</v>
      </c>
      <c r="G66" s="5">
        <f t="shared" si="8"/>
        <v>418.50182845296007</v>
      </c>
      <c r="H66" s="5">
        <f t="shared" si="8"/>
        <v>426.87186502201928</v>
      </c>
      <c r="I66" s="5"/>
      <c r="J66" s="30"/>
      <c r="K66" s="30"/>
      <c r="L66" s="30"/>
      <c r="M66" s="30"/>
      <c r="N66" s="30"/>
      <c r="O66" s="30"/>
      <c r="P66" s="30"/>
      <c r="Q66" s="30">
        <v>1</v>
      </c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7"/>
        <v>379.05</v>
      </c>
      <c r="AC66" s="22">
        <v>285</v>
      </c>
      <c r="AD66" s="5"/>
      <c r="AE66" s="5"/>
      <c r="AF66" s="18"/>
      <c r="AG66" s="5"/>
      <c r="AH66" s="5"/>
      <c r="AI66" s="5"/>
      <c r="AJ66" s="5"/>
      <c r="AK66" s="6">
        <f>D66</f>
        <v>394.36362000000003</v>
      </c>
      <c r="AL66" s="5"/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9"/>
        <v>394.36362000000003</v>
      </c>
    </row>
    <row r="67" spans="1:48">
      <c r="A67" s="22" t="s">
        <v>75</v>
      </c>
      <c r="B67" s="22">
        <v>332.5</v>
      </c>
      <c r="C67" s="5">
        <f t="shared" si="8"/>
        <v>339.15000000000003</v>
      </c>
      <c r="D67" s="5">
        <f t="shared" si="8"/>
        <v>345.93300000000005</v>
      </c>
      <c r="E67" s="5">
        <f t="shared" si="8"/>
        <v>352.85166000000004</v>
      </c>
      <c r="F67" s="5">
        <f t="shared" si="8"/>
        <v>359.90869320000007</v>
      </c>
      <c r="G67" s="5">
        <f t="shared" si="8"/>
        <v>367.10686706400008</v>
      </c>
      <c r="H67" s="5">
        <f t="shared" si="8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>
        <v>1</v>
      </c>
      <c r="S67" s="30"/>
      <c r="T67" s="30"/>
      <c r="U67" s="30"/>
      <c r="V67" s="30"/>
      <c r="W67" s="30"/>
      <c r="X67" s="30"/>
      <c r="Y67" s="30"/>
      <c r="Z67" s="30"/>
      <c r="AA67" s="30"/>
      <c r="AB67" s="22">
        <f t="shared" si="7"/>
        <v>332.5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6">
        <f>E67</f>
        <v>352.85166000000004</v>
      </c>
      <c r="AM67" s="5"/>
      <c r="AN67" s="5"/>
      <c r="AO67" s="5"/>
      <c r="AP67" s="18"/>
      <c r="AQ67" s="18"/>
      <c r="AR67" s="18"/>
      <c r="AS67" s="18"/>
      <c r="AT67" s="18"/>
      <c r="AU67" s="18"/>
      <c r="AV67" s="8">
        <f t="shared" si="9"/>
        <v>352.85166000000004</v>
      </c>
    </row>
    <row r="68" spans="1:48">
      <c r="A68" s="22" t="s">
        <v>76</v>
      </c>
      <c r="B68" s="22">
        <v>379.05</v>
      </c>
      <c r="C68" s="5">
        <f t="shared" si="8"/>
        <v>386.63100000000003</v>
      </c>
      <c r="D68" s="5">
        <f t="shared" si="8"/>
        <v>394.36362000000003</v>
      </c>
      <c r="E68" s="5">
        <f t="shared" si="8"/>
        <v>402.25089240000005</v>
      </c>
      <c r="F68" s="5">
        <f t="shared" si="8"/>
        <v>410.29591024800004</v>
      </c>
      <c r="G68" s="5">
        <f t="shared" si="8"/>
        <v>418.50182845296007</v>
      </c>
      <c r="H68" s="5">
        <f t="shared" si="8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>
        <v>1</v>
      </c>
      <c r="T68" s="30"/>
      <c r="U68" s="30"/>
      <c r="V68" s="30"/>
      <c r="W68" s="30"/>
      <c r="X68" s="30"/>
      <c r="Y68" s="30"/>
      <c r="Z68" s="30"/>
      <c r="AA68" s="30"/>
      <c r="AB68" s="22">
        <f t="shared" si="7"/>
        <v>379.05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6">
        <f>E68</f>
        <v>402.25089240000005</v>
      </c>
      <c r="AN68" s="5"/>
      <c r="AO68" s="5"/>
      <c r="AP68" s="18"/>
      <c r="AQ68" s="18"/>
      <c r="AR68" s="18"/>
      <c r="AS68" s="18"/>
      <c r="AT68" s="18"/>
      <c r="AU68" s="18"/>
      <c r="AV68" s="8">
        <f t="shared" si="9"/>
        <v>402.25089240000005</v>
      </c>
    </row>
    <row r="69" spans="1:48">
      <c r="A69" s="22" t="s">
        <v>77</v>
      </c>
      <c r="B69" s="22">
        <v>332.5</v>
      </c>
      <c r="C69" s="5">
        <f t="shared" si="8"/>
        <v>339.15000000000003</v>
      </c>
      <c r="D69" s="5">
        <f t="shared" si="8"/>
        <v>345.93300000000005</v>
      </c>
      <c r="E69" s="5">
        <f t="shared" si="8"/>
        <v>352.85166000000004</v>
      </c>
      <c r="F69" s="5">
        <f t="shared" si="8"/>
        <v>359.90869320000007</v>
      </c>
      <c r="G69" s="5">
        <f t="shared" si="8"/>
        <v>367.10686706400008</v>
      </c>
      <c r="H69" s="5">
        <f t="shared" si="8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>
        <v>1</v>
      </c>
      <c r="U69" s="30"/>
      <c r="V69" s="30"/>
      <c r="W69" s="30"/>
      <c r="X69" s="30"/>
      <c r="Y69" s="30"/>
      <c r="Z69" s="30"/>
      <c r="AA69" s="30"/>
      <c r="AB69" s="22">
        <f t="shared" si="7"/>
        <v>332.5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6">
        <f>E69</f>
        <v>352.85166000000004</v>
      </c>
      <c r="AO69" s="5"/>
      <c r="AP69" s="18"/>
      <c r="AQ69" s="18"/>
      <c r="AR69" s="18"/>
      <c r="AS69" s="18"/>
      <c r="AT69" s="18"/>
      <c r="AU69" s="18"/>
      <c r="AV69" s="8">
        <f t="shared" si="9"/>
        <v>352.85166000000004</v>
      </c>
    </row>
    <row r="70" spans="1:48">
      <c r="A70" s="22" t="s">
        <v>78</v>
      </c>
      <c r="B70" s="22">
        <v>379.05</v>
      </c>
      <c r="C70" s="5">
        <f t="shared" si="8"/>
        <v>386.63100000000003</v>
      </c>
      <c r="D70" s="5">
        <f t="shared" si="8"/>
        <v>394.36362000000003</v>
      </c>
      <c r="E70" s="5">
        <f t="shared" si="8"/>
        <v>402.25089240000005</v>
      </c>
      <c r="F70" s="5">
        <f t="shared" si="8"/>
        <v>410.29591024800004</v>
      </c>
      <c r="G70" s="5">
        <f t="shared" si="8"/>
        <v>418.50182845296007</v>
      </c>
      <c r="H70" s="5">
        <f t="shared" si="8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>
        <v>1</v>
      </c>
      <c r="V70" s="30"/>
      <c r="W70" s="30"/>
      <c r="X70" s="30"/>
      <c r="Y70" s="30"/>
      <c r="Z70" s="30"/>
      <c r="AA70" s="30"/>
      <c r="AB70" s="22">
        <f t="shared" si="7"/>
        <v>379.05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6">
        <f>F70</f>
        <v>410.29591024800004</v>
      </c>
      <c r="AP70" s="18"/>
      <c r="AQ70" s="18"/>
      <c r="AR70" s="18"/>
      <c r="AS70" s="18"/>
      <c r="AT70" s="18"/>
      <c r="AU70" s="18"/>
      <c r="AV70" s="8">
        <f t="shared" si="9"/>
        <v>410.29591024800004</v>
      </c>
    </row>
    <row r="71" spans="1:48">
      <c r="A71" s="22" t="s">
        <v>118</v>
      </c>
      <c r="B71" s="22">
        <v>332.5</v>
      </c>
      <c r="C71" s="5">
        <f t="shared" si="8"/>
        <v>339.15000000000003</v>
      </c>
      <c r="D71" s="5">
        <f t="shared" si="8"/>
        <v>345.93300000000005</v>
      </c>
      <c r="E71" s="5">
        <f t="shared" si="8"/>
        <v>352.85166000000004</v>
      </c>
      <c r="F71" s="5">
        <f t="shared" si="8"/>
        <v>359.90869320000007</v>
      </c>
      <c r="G71" s="5">
        <f t="shared" si="8"/>
        <v>367.10686706400008</v>
      </c>
      <c r="H71" s="5">
        <f t="shared" si="8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>
        <v>1</v>
      </c>
      <c r="W71" s="30"/>
      <c r="X71" s="30"/>
      <c r="Y71" s="30"/>
      <c r="Z71" s="30"/>
      <c r="AA71" s="30"/>
      <c r="AB71" s="22">
        <f t="shared" si="7"/>
        <v>332.5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6">
        <f>F71</f>
        <v>359.90869320000007</v>
      </c>
      <c r="AQ71" s="18"/>
      <c r="AR71" s="18"/>
      <c r="AS71" s="18"/>
      <c r="AT71" s="18"/>
      <c r="AU71" s="18"/>
      <c r="AV71" s="8">
        <f t="shared" si="9"/>
        <v>359.90869320000007</v>
      </c>
    </row>
    <row r="72" spans="1:48">
      <c r="A72" s="22" t="s">
        <v>119</v>
      </c>
      <c r="B72" s="22">
        <v>379.05</v>
      </c>
      <c r="C72" s="5">
        <f t="shared" si="8"/>
        <v>386.63100000000003</v>
      </c>
      <c r="D72" s="5">
        <f t="shared" si="8"/>
        <v>394.36362000000003</v>
      </c>
      <c r="E72" s="5">
        <f t="shared" si="8"/>
        <v>402.25089240000005</v>
      </c>
      <c r="F72" s="5">
        <f t="shared" si="8"/>
        <v>410.29591024800004</v>
      </c>
      <c r="G72" s="5">
        <f t="shared" si="8"/>
        <v>418.50182845296007</v>
      </c>
      <c r="H72" s="5">
        <f t="shared" si="8"/>
        <v>426.87186502201928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>
        <v>1</v>
      </c>
      <c r="X72" s="30"/>
      <c r="Y72" s="30"/>
      <c r="Z72" s="30"/>
      <c r="AA72" s="30"/>
      <c r="AB72" s="22">
        <f t="shared" si="7"/>
        <v>379.05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6">
        <f>F72</f>
        <v>410.29591024800004</v>
      </c>
      <c r="AR72" s="18"/>
      <c r="AS72" s="18"/>
      <c r="AT72" s="18"/>
      <c r="AU72" s="18"/>
      <c r="AV72" s="8">
        <f t="shared" si="9"/>
        <v>410.29591024800004</v>
      </c>
    </row>
    <row r="73" spans="1:48">
      <c r="A73" s="22" t="s">
        <v>120</v>
      </c>
      <c r="B73" s="22">
        <v>332.5</v>
      </c>
      <c r="C73" s="5">
        <f t="shared" si="8"/>
        <v>339.15000000000003</v>
      </c>
      <c r="D73" s="5">
        <f t="shared" si="8"/>
        <v>345.93300000000005</v>
      </c>
      <c r="E73" s="5">
        <f t="shared" si="8"/>
        <v>352.85166000000004</v>
      </c>
      <c r="F73" s="5">
        <f t="shared" si="8"/>
        <v>359.90869320000007</v>
      </c>
      <c r="G73" s="5">
        <f t="shared" si="8"/>
        <v>367.10686706400008</v>
      </c>
      <c r="H73" s="5">
        <f t="shared" si="8"/>
        <v>374.44900440528011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>
        <v>1</v>
      </c>
      <c r="Y73" s="30"/>
      <c r="Z73" s="30"/>
      <c r="AA73" s="30"/>
      <c r="AB73" s="22">
        <f t="shared" si="7"/>
        <v>332.5</v>
      </c>
      <c r="AC73" s="22">
        <v>250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6">
        <f>G73</f>
        <v>367.10686706400008</v>
      </c>
      <c r="AS73" s="18"/>
      <c r="AT73" s="18"/>
      <c r="AU73" s="18"/>
      <c r="AV73" s="8">
        <f t="shared" si="9"/>
        <v>367.10686706400008</v>
      </c>
    </row>
    <row r="74" spans="1:48">
      <c r="A74" s="22" t="s">
        <v>121</v>
      </c>
      <c r="B74" s="22">
        <v>379.05</v>
      </c>
      <c r="C74" s="5">
        <f t="shared" si="8"/>
        <v>386.63100000000003</v>
      </c>
      <c r="D74" s="5">
        <f t="shared" si="8"/>
        <v>394.36362000000003</v>
      </c>
      <c r="E74" s="5">
        <f t="shared" si="8"/>
        <v>402.25089240000005</v>
      </c>
      <c r="F74" s="5">
        <f t="shared" si="8"/>
        <v>410.29591024800004</v>
      </c>
      <c r="G74" s="5">
        <f t="shared" si="8"/>
        <v>418.50182845296007</v>
      </c>
      <c r="H74" s="5">
        <f t="shared" si="8"/>
        <v>426.87186502201928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>
        <v>1</v>
      </c>
      <c r="Z74" s="30"/>
      <c r="AA74" s="30"/>
      <c r="AB74" s="22">
        <f t="shared" si="7"/>
        <v>379.05</v>
      </c>
      <c r="AC74" s="22">
        <v>285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6">
        <f>G74</f>
        <v>418.50182845296007</v>
      </c>
      <c r="AT74" s="18"/>
      <c r="AU74" s="18"/>
      <c r="AV74" s="8">
        <f t="shared" si="9"/>
        <v>418.50182845296007</v>
      </c>
    </row>
    <row r="75" spans="1:48">
      <c r="A75" s="22" t="s">
        <v>122</v>
      </c>
      <c r="B75" s="22">
        <v>332.5</v>
      </c>
      <c r="C75" s="5">
        <f t="shared" si="8"/>
        <v>339.15000000000003</v>
      </c>
      <c r="D75" s="5">
        <f t="shared" si="8"/>
        <v>345.93300000000005</v>
      </c>
      <c r="E75" s="5">
        <f t="shared" si="8"/>
        <v>352.85166000000004</v>
      </c>
      <c r="F75" s="5">
        <f t="shared" si="8"/>
        <v>359.90869320000007</v>
      </c>
      <c r="G75" s="5">
        <f t="shared" si="8"/>
        <v>367.10686706400008</v>
      </c>
      <c r="H75" s="5">
        <f t="shared" si="8"/>
        <v>374.44900440528011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>
        <v>1</v>
      </c>
      <c r="AA75" s="30"/>
      <c r="AB75" s="22">
        <f t="shared" si="7"/>
        <v>332.5</v>
      </c>
      <c r="AC75" s="22">
        <v>250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6">
        <f>G75</f>
        <v>367.10686706400008</v>
      </c>
      <c r="AU75" s="18"/>
      <c r="AV75" s="8">
        <f t="shared" si="9"/>
        <v>367.10686706400008</v>
      </c>
    </row>
    <row r="76" spans="1:48">
      <c r="A76" s="22" t="s">
        <v>123</v>
      </c>
      <c r="B76" s="22">
        <v>379.05</v>
      </c>
      <c r="C76" s="5">
        <f t="shared" si="8"/>
        <v>386.63100000000003</v>
      </c>
      <c r="D76" s="5">
        <f t="shared" si="8"/>
        <v>394.36362000000003</v>
      </c>
      <c r="E76" s="5">
        <f t="shared" si="8"/>
        <v>402.25089240000005</v>
      </c>
      <c r="F76" s="5">
        <f t="shared" si="8"/>
        <v>410.29591024800004</v>
      </c>
      <c r="G76" s="5">
        <f t="shared" si="8"/>
        <v>418.50182845296007</v>
      </c>
      <c r="H76" s="5">
        <f t="shared" si="8"/>
        <v>426.87186502201928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>
        <v>1</v>
      </c>
      <c r="AB76" s="22">
        <f t="shared" si="7"/>
        <v>379.05</v>
      </c>
      <c r="AC76" s="22">
        <v>285</v>
      </c>
      <c r="AD76" s="5"/>
      <c r="AE76" s="5"/>
      <c r="AF76" s="18"/>
      <c r="AG76" s="5"/>
      <c r="AH76" s="5"/>
      <c r="AI76" s="5"/>
      <c r="AJ76" s="5"/>
      <c r="AK76" s="5"/>
      <c r="AL76" s="5"/>
      <c r="AM76" s="5"/>
      <c r="AN76" s="5"/>
      <c r="AO76" s="18"/>
      <c r="AP76" s="18"/>
      <c r="AQ76" s="18"/>
      <c r="AR76" s="18"/>
      <c r="AS76" s="18"/>
      <c r="AT76" s="18"/>
      <c r="AU76" s="6">
        <f>H76</f>
        <v>426.87186502201928</v>
      </c>
      <c r="AV76" s="8">
        <f t="shared" si="9"/>
        <v>426.87186502201928</v>
      </c>
    </row>
    <row r="77" spans="1:48">
      <c r="A77" s="22"/>
      <c r="B77" s="22"/>
      <c r="C77" s="5">
        <f t="shared" si="8"/>
        <v>0</v>
      </c>
      <c r="D77" s="5">
        <f t="shared" si="8"/>
        <v>0</v>
      </c>
      <c r="E77" s="5">
        <f t="shared" si="8"/>
        <v>0</v>
      </c>
      <c r="F77" s="5">
        <f t="shared" si="8"/>
        <v>0</v>
      </c>
      <c r="G77" s="5">
        <f t="shared" si="8"/>
        <v>0</v>
      </c>
      <c r="H77" s="5">
        <f t="shared" si="8"/>
        <v>0</v>
      </c>
      <c r="I77" s="5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22"/>
      <c r="AC77" s="22"/>
      <c r="AD77" s="18"/>
      <c r="AE77" s="6"/>
      <c r="AF77" s="18"/>
      <c r="AG77" s="6"/>
      <c r="AH77" s="18"/>
      <c r="AI77" s="6"/>
      <c r="AJ77" s="18"/>
      <c r="AK77" s="6"/>
      <c r="AL77" s="18"/>
      <c r="AM77" s="6"/>
      <c r="AN77" s="18"/>
      <c r="AO77" s="6"/>
      <c r="AP77" s="18"/>
      <c r="AQ77" s="6"/>
      <c r="AR77" s="18"/>
      <c r="AS77" s="6"/>
      <c r="AT77" s="18"/>
      <c r="AU77" s="6"/>
      <c r="AV77" s="8"/>
    </row>
    <row r="78" spans="1:48">
      <c r="A78" s="22" t="s">
        <v>19</v>
      </c>
      <c r="B78" s="22">
        <v>4.5</v>
      </c>
      <c r="C78" s="5">
        <f t="shared" ref="C78:H78" si="10">B78*$V$53</f>
        <v>4.59</v>
      </c>
      <c r="D78" s="5">
        <f t="shared" si="10"/>
        <v>4.6818</v>
      </c>
      <c r="E78" s="5">
        <f t="shared" si="10"/>
        <v>4.775436</v>
      </c>
      <c r="F78" s="5">
        <f t="shared" si="10"/>
        <v>4.8709447199999998</v>
      </c>
      <c r="G78" s="5">
        <f t="shared" si="10"/>
        <v>4.9683636144000003</v>
      </c>
      <c r="H78" s="5">
        <f t="shared" si="10"/>
        <v>5.0677308866880004</v>
      </c>
      <c r="I78" s="5"/>
      <c r="J78" s="30">
        <v>1</v>
      </c>
      <c r="K78" s="30">
        <v>1</v>
      </c>
      <c r="L78" s="30">
        <v>1</v>
      </c>
      <c r="M78" s="30">
        <v>1</v>
      </c>
      <c r="N78" s="30">
        <v>1</v>
      </c>
      <c r="O78" s="30">
        <v>1</v>
      </c>
      <c r="P78" s="30">
        <v>1</v>
      </c>
      <c r="Q78" s="30">
        <v>1</v>
      </c>
      <c r="R78" s="30">
        <v>1</v>
      </c>
      <c r="S78" s="30">
        <v>1</v>
      </c>
      <c r="T78" s="30">
        <v>1</v>
      </c>
      <c r="U78" s="30">
        <v>1</v>
      </c>
      <c r="V78" s="30">
        <v>1</v>
      </c>
      <c r="W78" s="30">
        <v>1</v>
      </c>
      <c r="X78" s="30">
        <v>1</v>
      </c>
      <c r="Y78" s="30">
        <v>1</v>
      </c>
      <c r="Z78" s="30">
        <v>1</v>
      </c>
      <c r="AA78" s="30">
        <v>1</v>
      </c>
      <c r="AB78" s="22">
        <f t="shared" si="7"/>
        <v>81</v>
      </c>
      <c r="AC78" s="22">
        <v>4.5</v>
      </c>
      <c r="AD78" s="6">
        <f>B78</f>
        <v>4.5</v>
      </c>
      <c r="AE78" s="6">
        <f>B78</f>
        <v>4.5</v>
      </c>
      <c r="AF78" s="6">
        <f>C78</f>
        <v>4.59</v>
      </c>
      <c r="AG78" s="6">
        <f>C78</f>
        <v>4.59</v>
      </c>
      <c r="AH78" s="6">
        <f>C78</f>
        <v>4.59</v>
      </c>
      <c r="AI78" s="6">
        <f>D78</f>
        <v>4.6818</v>
      </c>
      <c r="AJ78" s="6">
        <f>D78</f>
        <v>4.6818</v>
      </c>
      <c r="AK78" s="6">
        <f>D78</f>
        <v>4.6818</v>
      </c>
      <c r="AL78" s="6">
        <f>E78</f>
        <v>4.775436</v>
      </c>
      <c r="AM78" s="6">
        <f>E78</f>
        <v>4.775436</v>
      </c>
      <c r="AN78" s="6">
        <f>B78</f>
        <v>4.5</v>
      </c>
      <c r="AO78" s="6">
        <f>F78</f>
        <v>4.8709447199999998</v>
      </c>
      <c r="AP78" s="6">
        <f>F78</f>
        <v>4.8709447199999998</v>
      </c>
      <c r="AQ78" s="6">
        <f>F78</f>
        <v>4.8709447199999998</v>
      </c>
      <c r="AR78" s="6">
        <f>G78</f>
        <v>4.9683636144000003</v>
      </c>
      <c r="AS78" s="6">
        <f>G78</f>
        <v>4.9683636144000003</v>
      </c>
      <c r="AT78" s="6">
        <f>G78</f>
        <v>4.9683636144000003</v>
      </c>
      <c r="AU78" s="6">
        <f>H78</f>
        <v>5.0677308866880004</v>
      </c>
      <c r="AV78" s="8">
        <f>SUM(AD78:AU78)</f>
        <v>85.451927889888012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1">
        <f>SUM(AB55:AB78)</f>
        <v>25773.249999999993</v>
      </c>
      <c r="V79" s="22"/>
      <c r="W79" s="22">
        <f>U79/6</f>
        <v>4295.5416666666652</v>
      </c>
      <c r="X79" s="22"/>
      <c r="Y79" s="22"/>
      <c r="Z79" s="22"/>
      <c r="AA79" s="22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22"/>
      <c r="AP79" s="22"/>
      <c r="AQ79" s="22"/>
      <c r="AR79" s="22"/>
      <c r="AS79" s="22"/>
      <c r="AT79" s="22"/>
      <c r="AU79" s="22"/>
      <c r="AV79" s="8">
        <f>SUM(AV55:AV78)</f>
        <v>27307.990388531183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33">
        <f>AV79/18</f>
        <v>1517.1105771406212</v>
      </c>
    </row>
    <row r="81" spans="1:48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9">
        <f>SUM(AD55:AD78)</f>
        <v>972.6</v>
      </c>
      <c r="AE81" s="9">
        <f t="shared" ref="AE81:AU81" si="11">SUM(AE55:AE78)</f>
        <v>1565.05</v>
      </c>
      <c r="AF81" s="9">
        <f t="shared" si="11"/>
        <v>709.51200000000006</v>
      </c>
      <c r="AG81" s="9">
        <f t="shared" si="11"/>
        <v>2627.163</v>
      </c>
      <c r="AH81" s="9">
        <f t="shared" si="11"/>
        <v>709.51200000000006</v>
      </c>
      <c r="AI81" s="9">
        <f t="shared" si="11"/>
        <v>1916.4688200000003</v>
      </c>
      <c r="AJ81" s="9">
        <f t="shared" si="11"/>
        <v>723.70224000000007</v>
      </c>
      <c r="AK81" s="9">
        <f t="shared" si="11"/>
        <v>2679.7062599999999</v>
      </c>
      <c r="AL81" s="9">
        <f t="shared" si="11"/>
        <v>738.17628480000019</v>
      </c>
      <c r="AM81" s="9">
        <f t="shared" si="11"/>
        <v>1954.7981964000003</v>
      </c>
      <c r="AN81" s="9">
        <f t="shared" si="11"/>
        <v>737.90084880000018</v>
      </c>
      <c r="AO81" s="9">
        <f t="shared" si="11"/>
        <v>2772.3963491280001</v>
      </c>
      <c r="AP81" s="9">
        <f t="shared" si="11"/>
        <v>752.93981049600018</v>
      </c>
      <c r="AQ81" s="9">
        <f t="shared" si="11"/>
        <v>1993.894160328</v>
      </c>
      <c r="AR81" s="9">
        <f t="shared" si="11"/>
        <v>767.99860670592011</v>
      </c>
      <c r="AS81" s="9">
        <f t="shared" si="11"/>
        <v>2843.7257207620801</v>
      </c>
      <c r="AT81" s="9">
        <f t="shared" si="11"/>
        <v>767.99860670592011</v>
      </c>
      <c r="AU81" s="9">
        <f t="shared" si="11"/>
        <v>2074.4474844052515</v>
      </c>
      <c r="AV81" s="9">
        <f>SUM(AD81:AU81)</f>
        <v>27307.99038853118</v>
      </c>
    </row>
    <row r="83" spans="1:48">
      <c r="A83" s="2" t="s">
        <v>147</v>
      </c>
      <c r="B83" s="22" t="s">
        <v>9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 t="s">
        <v>20</v>
      </c>
      <c r="U83" s="22"/>
      <c r="V83" s="28">
        <v>1.02</v>
      </c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</row>
    <row r="84" spans="1:48">
      <c r="A84" s="21" t="s">
        <v>136</v>
      </c>
      <c r="B84" s="4" t="s">
        <v>138</v>
      </c>
      <c r="C84" s="4" t="s">
        <v>139</v>
      </c>
      <c r="D84" s="4" t="s">
        <v>140</v>
      </c>
      <c r="E84" s="4" t="s">
        <v>141</v>
      </c>
      <c r="F84" s="4" t="s">
        <v>142</v>
      </c>
      <c r="G84" s="4" t="s">
        <v>143</v>
      </c>
      <c r="H84" s="4" t="s">
        <v>144</v>
      </c>
      <c r="I84" s="4"/>
      <c r="J84" s="29" t="s">
        <v>106</v>
      </c>
      <c r="K84" s="29" t="s">
        <v>107</v>
      </c>
      <c r="L84" s="29" t="s">
        <v>61</v>
      </c>
      <c r="M84" s="29" t="s">
        <v>108</v>
      </c>
      <c r="N84" s="29" t="s">
        <v>109</v>
      </c>
      <c r="O84" s="29" t="s">
        <v>64</v>
      </c>
      <c r="P84" s="29" t="s">
        <v>110</v>
      </c>
      <c r="Q84" s="29" t="s">
        <v>111</v>
      </c>
      <c r="R84" s="29" t="s">
        <v>66</v>
      </c>
      <c r="S84" s="29" t="s">
        <v>112</v>
      </c>
      <c r="T84" s="29" t="s">
        <v>113</v>
      </c>
      <c r="U84" s="29" t="s">
        <v>68</v>
      </c>
      <c r="V84" s="29" t="s">
        <v>114</v>
      </c>
      <c r="W84" s="29" t="s">
        <v>115</v>
      </c>
      <c r="X84" s="29" t="s">
        <v>70</v>
      </c>
      <c r="Y84" s="29" t="s">
        <v>116</v>
      </c>
      <c r="Z84" s="29" t="s">
        <v>117</v>
      </c>
      <c r="AA84" s="29" t="s">
        <v>72</v>
      </c>
      <c r="AB84" s="4" t="s">
        <v>46</v>
      </c>
      <c r="AC84" s="4"/>
      <c r="AD84" s="4" t="s">
        <v>124</v>
      </c>
      <c r="AE84" s="4" t="s">
        <v>125</v>
      </c>
      <c r="AF84" s="4" t="s">
        <v>80</v>
      </c>
      <c r="AG84" s="4" t="s">
        <v>126</v>
      </c>
      <c r="AH84" s="4" t="s">
        <v>127</v>
      </c>
      <c r="AI84" s="4" t="s">
        <v>82</v>
      </c>
      <c r="AJ84" s="4" t="s">
        <v>128</v>
      </c>
      <c r="AK84" s="4" t="s">
        <v>129</v>
      </c>
      <c r="AL84" s="4" t="s">
        <v>84</v>
      </c>
      <c r="AM84" s="4" t="s">
        <v>130</v>
      </c>
      <c r="AN84" s="4" t="s">
        <v>131</v>
      </c>
      <c r="AO84" s="4" t="s">
        <v>86</v>
      </c>
      <c r="AP84" s="4" t="s">
        <v>132</v>
      </c>
      <c r="AQ84" s="4" t="s">
        <v>133</v>
      </c>
      <c r="AR84" s="4" t="s">
        <v>88</v>
      </c>
      <c r="AS84" s="4" t="s">
        <v>134</v>
      </c>
      <c r="AT84" s="4" t="s">
        <v>135</v>
      </c>
      <c r="AU84" s="4" t="s">
        <v>90</v>
      </c>
      <c r="AV84" s="4"/>
    </row>
    <row r="85" spans="1:48">
      <c r="A85" s="22" t="s">
        <v>37</v>
      </c>
      <c r="B85" s="22">
        <v>358.6</v>
      </c>
      <c r="C85" s="5">
        <f t="shared" ref="C85:H85" si="12">B85*$V$53</f>
        <v>365.77200000000005</v>
      </c>
      <c r="D85" s="5">
        <f t="shared" si="12"/>
        <v>373.08744000000007</v>
      </c>
      <c r="E85" s="5">
        <f t="shared" si="12"/>
        <v>380.54918880000008</v>
      </c>
      <c r="F85" s="5">
        <f t="shared" si="12"/>
        <v>388.16017257600009</v>
      </c>
      <c r="G85" s="5">
        <f t="shared" si="12"/>
        <v>395.92337602752008</v>
      </c>
      <c r="H85" s="5">
        <f t="shared" si="12"/>
        <v>403.84184354807047</v>
      </c>
      <c r="I85" s="5"/>
      <c r="J85" s="30">
        <v>1</v>
      </c>
      <c r="K85" s="30">
        <v>1</v>
      </c>
      <c r="L85" s="30">
        <v>1</v>
      </c>
      <c r="M85" s="30">
        <v>1</v>
      </c>
      <c r="N85" s="30">
        <v>1</v>
      </c>
      <c r="O85" s="30">
        <v>1</v>
      </c>
      <c r="P85" s="30">
        <v>1</v>
      </c>
      <c r="Q85" s="30">
        <v>1</v>
      </c>
      <c r="R85" s="30">
        <v>1</v>
      </c>
      <c r="S85" s="30">
        <v>1</v>
      </c>
      <c r="T85" s="30">
        <v>1</v>
      </c>
      <c r="U85" s="30">
        <v>1</v>
      </c>
      <c r="V85" s="30">
        <v>1</v>
      </c>
      <c r="W85" s="30">
        <v>1</v>
      </c>
      <c r="X85" s="30">
        <v>1</v>
      </c>
      <c r="Y85" s="30">
        <v>1</v>
      </c>
      <c r="Z85" s="30">
        <v>1</v>
      </c>
      <c r="AA85" s="30">
        <v>1</v>
      </c>
      <c r="AB85" s="22">
        <f t="shared" ref="AB85:AB106" si="13">B85*(J85+K85+L85+M85+N85+O85+P85+Q85+R85+S85+T85+U85+V85+W85+X85+Y85+Z85+AA85)</f>
        <v>6454.8</v>
      </c>
      <c r="AC85" s="22">
        <v>114.4</v>
      </c>
      <c r="AD85" s="6">
        <f>B85</f>
        <v>358.6</v>
      </c>
      <c r="AE85" s="6">
        <f>AD85</f>
        <v>358.6</v>
      </c>
      <c r="AF85" s="6">
        <f>C85</f>
        <v>365.77200000000005</v>
      </c>
      <c r="AG85" s="6">
        <f>C85</f>
        <v>365.77200000000005</v>
      </c>
      <c r="AH85" s="6">
        <f>C85</f>
        <v>365.77200000000005</v>
      </c>
      <c r="AI85" s="6">
        <f>D85</f>
        <v>373.08744000000007</v>
      </c>
      <c r="AJ85" s="6">
        <f>D85</f>
        <v>373.08744000000007</v>
      </c>
      <c r="AK85" s="6">
        <f>D85</f>
        <v>373.08744000000007</v>
      </c>
      <c r="AL85" s="6">
        <f>E85</f>
        <v>380.54918880000008</v>
      </c>
      <c r="AM85" s="6">
        <f>E85</f>
        <v>380.54918880000008</v>
      </c>
      <c r="AN85" s="6">
        <f>E85</f>
        <v>380.54918880000008</v>
      </c>
      <c r="AO85" s="6">
        <f>F85</f>
        <v>388.16017257600009</v>
      </c>
      <c r="AP85" s="6">
        <f>F85</f>
        <v>388.16017257600009</v>
      </c>
      <c r="AQ85" s="6">
        <f>F85</f>
        <v>388.16017257600009</v>
      </c>
      <c r="AR85" s="6">
        <f>G85</f>
        <v>395.92337602752008</v>
      </c>
      <c r="AS85" s="6">
        <f>G85</f>
        <v>395.92337602752008</v>
      </c>
      <c r="AT85" s="6">
        <f>G85</f>
        <v>395.92337602752008</v>
      </c>
      <c r="AU85" s="6">
        <f>H85</f>
        <v>403.84184354807047</v>
      </c>
      <c r="AV85" s="8">
        <f>SUM(AD85:AU85)</f>
        <v>6831.5183757586328</v>
      </c>
    </row>
    <row r="86" spans="1:48">
      <c r="A86" s="22" t="s">
        <v>45</v>
      </c>
      <c r="B86" s="22">
        <v>565.6</v>
      </c>
      <c r="C86" s="5">
        <f t="shared" ref="C86:H86" si="14">B86*$V$53</f>
        <v>576.91200000000003</v>
      </c>
      <c r="D86" s="5">
        <f t="shared" si="14"/>
        <v>588.45024000000001</v>
      </c>
      <c r="E86" s="5">
        <f t="shared" si="14"/>
        <v>600.21924480000007</v>
      </c>
      <c r="F86" s="5">
        <f t="shared" si="14"/>
        <v>612.2236296960001</v>
      </c>
      <c r="G86" s="5">
        <f t="shared" si="14"/>
        <v>624.46810228992013</v>
      </c>
      <c r="H86" s="5">
        <f t="shared" si="14"/>
        <v>636.95746433571856</v>
      </c>
      <c r="I86" s="5"/>
      <c r="J86" s="30"/>
      <c r="K86" s="30">
        <v>1</v>
      </c>
      <c r="L86" s="30"/>
      <c r="M86" s="30">
        <v>1</v>
      </c>
      <c r="N86" s="30"/>
      <c r="O86" s="30">
        <v>1</v>
      </c>
      <c r="P86" s="30"/>
      <c r="Q86" s="30">
        <v>1</v>
      </c>
      <c r="R86" s="30"/>
      <c r="S86" s="30">
        <v>1</v>
      </c>
      <c r="T86" s="30"/>
      <c r="U86" s="30">
        <v>1</v>
      </c>
      <c r="V86" s="30">
        <v>0</v>
      </c>
      <c r="W86" s="30">
        <v>1</v>
      </c>
      <c r="X86" s="30">
        <v>0</v>
      </c>
      <c r="Y86" s="30">
        <v>1</v>
      </c>
      <c r="Z86" s="30">
        <v>0</v>
      </c>
      <c r="AA86" s="30">
        <v>1</v>
      </c>
      <c r="AB86" s="22">
        <f t="shared" si="13"/>
        <v>5090.4000000000005</v>
      </c>
      <c r="AC86" s="22">
        <v>270</v>
      </c>
      <c r="AD86" s="5"/>
      <c r="AE86" s="6">
        <f>B86</f>
        <v>565.6</v>
      </c>
      <c r="AF86" s="5"/>
      <c r="AG86" s="6">
        <f>C86</f>
        <v>576.91200000000003</v>
      </c>
      <c r="AH86" s="5"/>
      <c r="AI86" s="6">
        <f>D86</f>
        <v>588.45024000000001</v>
      </c>
      <c r="AJ86" s="5"/>
      <c r="AK86" s="6">
        <f>D86</f>
        <v>588.45024000000001</v>
      </c>
      <c r="AL86" s="5"/>
      <c r="AM86" s="6">
        <f>E86</f>
        <v>600.21924480000007</v>
      </c>
      <c r="AN86" s="5"/>
      <c r="AO86" s="6">
        <f>F86</f>
        <v>612.2236296960001</v>
      </c>
      <c r="AP86" s="18"/>
      <c r="AQ86" s="6">
        <f>F86</f>
        <v>612.2236296960001</v>
      </c>
      <c r="AR86" s="18"/>
      <c r="AS86" s="6">
        <f>G86</f>
        <v>624.46810228992013</v>
      </c>
      <c r="AT86" s="18"/>
      <c r="AU86" s="6">
        <f>H86</f>
        <v>636.95746433571856</v>
      </c>
      <c r="AV86" s="8">
        <f t="shared" ref="AV86:AV106" si="15">SUM(AD86:AU86)</f>
        <v>5405.504550817639</v>
      </c>
    </row>
    <row r="87" spans="1:48">
      <c r="A87" s="22" t="s">
        <v>39</v>
      </c>
      <c r="B87" s="22">
        <v>733.6</v>
      </c>
      <c r="C87" s="5">
        <f t="shared" ref="C87:H87" si="16">B87*$V$53</f>
        <v>748.27200000000005</v>
      </c>
      <c r="D87" s="5">
        <f t="shared" si="16"/>
        <v>763.23744000000011</v>
      </c>
      <c r="E87" s="5">
        <f t="shared" si="16"/>
        <v>778.50218880000011</v>
      </c>
      <c r="F87" s="5">
        <f t="shared" si="16"/>
        <v>794.07223257600015</v>
      </c>
      <c r="G87" s="5">
        <f t="shared" si="16"/>
        <v>809.95367722752019</v>
      </c>
      <c r="H87" s="5">
        <f t="shared" si="16"/>
        <v>826.15275077207059</v>
      </c>
      <c r="I87" s="5"/>
      <c r="J87" s="30"/>
      <c r="K87" s="30"/>
      <c r="L87" s="30"/>
      <c r="M87" s="30">
        <v>1</v>
      </c>
      <c r="N87" s="30"/>
      <c r="O87" s="30"/>
      <c r="P87" s="30"/>
      <c r="Q87" s="30">
        <v>1</v>
      </c>
      <c r="R87" s="30"/>
      <c r="S87" s="30">
        <v>0</v>
      </c>
      <c r="T87" s="30"/>
      <c r="U87" s="30">
        <v>1</v>
      </c>
      <c r="V87" s="30"/>
      <c r="W87" s="30"/>
      <c r="X87" s="30"/>
      <c r="Y87" s="30">
        <v>1</v>
      </c>
      <c r="Z87" s="30"/>
      <c r="AA87" s="30"/>
      <c r="AB87" s="22">
        <f t="shared" si="13"/>
        <v>2934.4</v>
      </c>
      <c r="AC87" s="22">
        <v>239.1</v>
      </c>
      <c r="AD87" s="5"/>
      <c r="AE87" s="5"/>
      <c r="AF87" s="5"/>
      <c r="AG87" s="6">
        <f>C87</f>
        <v>748.27200000000005</v>
      </c>
      <c r="AH87" s="5"/>
      <c r="AI87" s="5"/>
      <c r="AJ87" s="5"/>
      <c r="AK87" s="6">
        <f>D87</f>
        <v>763.23744000000011</v>
      </c>
      <c r="AL87" s="5"/>
      <c r="AM87" s="5"/>
      <c r="AN87" s="5"/>
      <c r="AO87" s="6">
        <f>E87</f>
        <v>778.50218880000011</v>
      </c>
      <c r="AP87" s="18"/>
      <c r="AQ87" s="18"/>
      <c r="AR87" s="18"/>
      <c r="AS87" s="6">
        <f>G87</f>
        <v>809.95367722752019</v>
      </c>
      <c r="AT87" s="18"/>
      <c r="AU87" s="18"/>
      <c r="AV87" s="8">
        <f t="shared" si="15"/>
        <v>3099.9653060275205</v>
      </c>
    </row>
    <row r="88" spans="1:48">
      <c r="A88" s="22" t="s">
        <v>40</v>
      </c>
      <c r="B88" s="22">
        <v>277</v>
      </c>
      <c r="C88" s="5">
        <f t="shared" ref="C88:H88" si="17">B88*$V$53</f>
        <v>282.54000000000002</v>
      </c>
      <c r="D88" s="5">
        <f t="shared" si="17"/>
        <v>288.19080000000002</v>
      </c>
      <c r="E88" s="5">
        <f t="shared" si="17"/>
        <v>293.95461600000004</v>
      </c>
      <c r="F88" s="5">
        <f t="shared" si="17"/>
        <v>299.83370832000003</v>
      </c>
      <c r="G88" s="5">
        <f t="shared" si="17"/>
        <v>305.83038248640003</v>
      </c>
      <c r="H88" s="5">
        <f t="shared" si="17"/>
        <v>311.94699013612802</v>
      </c>
      <c r="I88" s="5"/>
      <c r="J88" s="30">
        <v>1</v>
      </c>
      <c r="K88" s="30">
        <v>1</v>
      </c>
      <c r="L88" s="31"/>
      <c r="M88" s="30">
        <v>2</v>
      </c>
      <c r="N88" s="30"/>
      <c r="O88" s="30">
        <v>2</v>
      </c>
      <c r="P88" s="30"/>
      <c r="Q88" s="30">
        <v>2</v>
      </c>
      <c r="R88" s="30"/>
      <c r="S88" s="30">
        <v>2</v>
      </c>
      <c r="T88" s="30"/>
      <c r="U88" s="30">
        <v>2</v>
      </c>
      <c r="V88" s="30"/>
      <c r="W88" s="30">
        <v>2</v>
      </c>
      <c r="X88" s="30"/>
      <c r="Y88" s="30">
        <v>2</v>
      </c>
      <c r="Z88" s="30"/>
      <c r="AA88" s="30">
        <v>2</v>
      </c>
      <c r="AB88" s="22">
        <f t="shared" si="13"/>
        <v>4986</v>
      </c>
      <c r="AC88" s="22">
        <v>73.099999999999994</v>
      </c>
      <c r="AD88" s="6">
        <f>B88*J88</f>
        <v>277</v>
      </c>
      <c r="AE88" s="6">
        <f>B88*K88</f>
        <v>277</v>
      </c>
      <c r="AF88" s="5"/>
      <c r="AG88" s="6">
        <f>C88*M88</f>
        <v>565.08000000000004</v>
      </c>
      <c r="AH88" s="18"/>
      <c r="AI88" s="6">
        <f>D88*O88</f>
        <v>576.38160000000005</v>
      </c>
      <c r="AJ88" s="18"/>
      <c r="AK88" s="6">
        <f>D88*Q88</f>
        <v>576.38160000000005</v>
      </c>
      <c r="AL88" s="18"/>
      <c r="AM88" s="6">
        <f>E88*S88</f>
        <v>587.90923200000009</v>
      </c>
      <c r="AN88" s="18"/>
      <c r="AO88" s="6">
        <f>F88*U88</f>
        <v>599.66741664000006</v>
      </c>
      <c r="AP88" s="18"/>
      <c r="AQ88" s="6">
        <f>F88*W88</f>
        <v>599.66741664000006</v>
      </c>
      <c r="AR88" s="18"/>
      <c r="AS88" s="6">
        <f>G88*Y88</f>
        <v>611.66076497280005</v>
      </c>
      <c r="AT88" s="18"/>
      <c r="AU88" s="6">
        <f>H88*AA88</f>
        <v>623.89398027225604</v>
      </c>
      <c r="AV88" s="8">
        <f t="shared" si="15"/>
        <v>5294.6420105250563</v>
      </c>
    </row>
    <row r="89" spans="1:48">
      <c r="A89" s="22" t="s">
        <v>12</v>
      </c>
      <c r="B89" s="22">
        <v>332.5</v>
      </c>
      <c r="C89" s="5">
        <f t="shared" ref="C89:H89" si="18">B89*$V$53</f>
        <v>339.15000000000003</v>
      </c>
      <c r="D89" s="5">
        <f t="shared" si="18"/>
        <v>345.93300000000005</v>
      </c>
      <c r="E89" s="5">
        <f t="shared" si="18"/>
        <v>352.85166000000004</v>
      </c>
      <c r="F89" s="5">
        <f t="shared" si="18"/>
        <v>359.90869320000007</v>
      </c>
      <c r="G89" s="5">
        <f t="shared" si="18"/>
        <v>367.10686706400008</v>
      </c>
      <c r="H89" s="5">
        <f t="shared" si="18"/>
        <v>374.44900440528011</v>
      </c>
      <c r="I89" s="5"/>
      <c r="J89" s="30">
        <v>1</v>
      </c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22">
        <f t="shared" si="13"/>
        <v>332.5</v>
      </c>
      <c r="AC89" s="22">
        <v>250</v>
      </c>
      <c r="AD89" s="6">
        <f>B89</f>
        <v>332.5</v>
      </c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18"/>
      <c r="AQ89" s="18"/>
      <c r="AR89" s="18"/>
      <c r="AS89" s="18"/>
      <c r="AT89" s="18"/>
      <c r="AU89" s="18"/>
      <c r="AV89" s="8">
        <f t="shared" si="15"/>
        <v>332.5</v>
      </c>
    </row>
    <row r="90" spans="1:48">
      <c r="A90" s="22" t="s">
        <v>13</v>
      </c>
      <c r="B90" s="22">
        <v>379.05</v>
      </c>
      <c r="C90" s="5">
        <f t="shared" ref="C90:H90" si="19">B90*$V$53</f>
        <v>386.63100000000003</v>
      </c>
      <c r="D90" s="5">
        <f t="shared" si="19"/>
        <v>394.36362000000003</v>
      </c>
      <c r="E90" s="5">
        <f t="shared" si="19"/>
        <v>402.25089240000005</v>
      </c>
      <c r="F90" s="5">
        <f t="shared" si="19"/>
        <v>410.29591024800004</v>
      </c>
      <c r="G90" s="5">
        <f t="shared" si="19"/>
        <v>418.50182845296007</v>
      </c>
      <c r="H90" s="5">
        <f t="shared" si="19"/>
        <v>426.87186502201928</v>
      </c>
      <c r="I90" s="5"/>
      <c r="J90" s="30"/>
      <c r="K90" s="30">
        <v>1</v>
      </c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22">
        <f t="shared" si="13"/>
        <v>379.05</v>
      </c>
      <c r="AC90" s="22">
        <v>285</v>
      </c>
      <c r="AD90" s="5"/>
      <c r="AE90" s="6">
        <f>B90</f>
        <v>379.05</v>
      </c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18"/>
      <c r="AQ90" s="18"/>
      <c r="AR90" s="18"/>
      <c r="AS90" s="18"/>
      <c r="AT90" s="18"/>
      <c r="AU90" s="18"/>
      <c r="AV90" s="8">
        <f t="shared" si="15"/>
        <v>379.05</v>
      </c>
    </row>
    <row r="91" spans="1:48">
      <c r="A91" s="22" t="s">
        <v>14</v>
      </c>
      <c r="B91" s="22">
        <v>332.5</v>
      </c>
      <c r="C91" s="5">
        <f t="shared" ref="C91:H91" si="20">B91*$V$53</f>
        <v>339.15000000000003</v>
      </c>
      <c r="D91" s="5">
        <f t="shared" si="20"/>
        <v>345.93300000000005</v>
      </c>
      <c r="E91" s="5">
        <f t="shared" si="20"/>
        <v>352.85166000000004</v>
      </c>
      <c r="F91" s="5">
        <f t="shared" si="20"/>
        <v>359.90869320000007</v>
      </c>
      <c r="G91" s="5">
        <f t="shared" si="20"/>
        <v>367.10686706400008</v>
      </c>
      <c r="H91" s="5">
        <f t="shared" si="20"/>
        <v>374.44900440528011</v>
      </c>
      <c r="I91" s="5"/>
      <c r="J91" s="30"/>
      <c r="K91" s="30"/>
      <c r="L91" s="30">
        <v>1</v>
      </c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22">
        <f t="shared" si="13"/>
        <v>332.5</v>
      </c>
      <c r="AC91" s="22">
        <v>250</v>
      </c>
      <c r="AD91" s="5"/>
      <c r="AE91" s="5"/>
      <c r="AF91" s="6">
        <f>C91</f>
        <v>339.15000000000003</v>
      </c>
      <c r="AG91" s="5"/>
      <c r="AH91" s="5"/>
      <c r="AI91" s="5"/>
      <c r="AJ91" s="5"/>
      <c r="AK91" s="5"/>
      <c r="AL91" s="5"/>
      <c r="AM91" s="5"/>
      <c r="AN91" s="5"/>
      <c r="AO91" s="5"/>
      <c r="AP91" s="18"/>
      <c r="AQ91" s="18"/>
      <c r="AR91" s="18"/>
      <c r="AS91" s="18"/>
      <c r="AT91" s="18"/>
      <c r="AU91" s="18"/>
      <c r="AV91" s="8">
        <f t="shared" si="15"/>
        <v>339.15000000000003</v>
      </c>
    </row>
    <row r="92" spans="1:48">
      <c r="A92" s="22" t="s">
        <v>15</v>
      </c>
      <c r="B92" s="22">
        <v>379.05</v>
      </c>
      <c r="C92" s="5">
        <f t="shared" ref="C92:H92" si="21">B92*$V$53</f>
        <v>386.63100000000003</v>
      </c>
      <c r="D92" s="5">
        <f t="shared" si="21"/>
        <v>394.36362000000003</v>
      </c>
      <c r="E92" s="5">
        <f t="shared" si="21"/>
        <v>402.25089240000005</v>
      </c>
      <c r="F92" s="5">
        <f t="shared" si="21"/>
        <v>410.29591024800004</v>
      </c>
      <c r="G92" s="5">
        <f t="shared" si="21"/>
        <v>418.50182845296007</v>
      </c>
      <c r="H92" s="5">
        <f t="shared" si="21"/>
        <v>426.87186502201928</v>
      </c>
      <c r="I92" s="5"/>
      <c r="J92" s="30"/>
      <c r="K92" s="30"/>
      <c r="L92" s="30"/>
      <c r="M92" s="30">
        <v>1</v>
      </c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22">
        <f t="shared" si="13"/>
        <v>379.05</v>
      </c>
      <c r="AC92" s="22">
        <v>285</v>
      </c>
      <c r="AD92" s="5"/>
      <c r="AE92" s="5"/>
      <c r="AF92" s="5"/>
      <c r="AG92" s="6">
        <f>C92</f>
        <v>386.63100000000003</v>
      </c>
      <c r="AH92" s="5"/>
      <c r="AI92" s="5"/>
      <c r="AJ92" s="5"/>
      <c r="AK92" s="5"/>
      <c r="AL92" s="5"/>
      <c r="AM92" s="5"/>
      <c r="AN92" s="5"/>
      <c r="AO92" s="5"/>
      <c r="AP92" s="18"/>
      <c r="AQ92" s="18"/>
      <c r="AR92" s="18"/>
      <c r="AS92" s="18"/>
      <c r="AT92" s="18"/>
      <c r="AU92" s="18"/>
      <c r="AV92" s="8">
        <f t="shared" si="15"/>
        <v>386.63100000000003</v>
      </c>
    </row>
    <row r="93" spans="1:48">
      <c r="A93" s="22" t="s">
        <v>16</v>
      </c>
      <c r="B93" s="22">
        <v>332.5</v>
      </c>
      <c r="C93" s="5">
        <f t="shared" ref="C93:H93" si="22">B93*$V$53</f>
        <v>339.15000000000003</v>
      </c>
      <c r="D93" s="5">
        <f t="shared" si="22"/>
        <v>345.93300000000005</v>
      </c>
      <c r="E93" s="5">
        <f t="shared" si="22"/>
        <v>352.85166000000004</v>
      </c>
      <c r="F93" s="5">
        <f t="shared" si="22"/>
        <v>359.90869320000007</v>
      </c>
      <c r="G93" s="5">
        <f t="shared" si="22"/>
        <v>367.10686706400008</v>
      </c>
      <c r="H93" s="5">
        <f t="shared" si="22"/>
        <v>374.44900440528011</v>
      </c>
      <c r="I93" s="5"/>
      <c r="J93" s="30"/>
      <c r="K93" s="30"/>
      <c r="L93" s="30"/>
      <c r="M93" s="30"/>
      <c r="N93" s="30">
        <v>1</v>
      </c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22">
        <f t="shared" si="13"/>
        <v>332.5</v>
      </c>
      <c r="AC93" s="22">
        <v>250</v>
      </c>
      <c r="AD93" s="5"/>
      <c r="AE93" s="5"/>
      <c r="AF93" s="18"/>
      <c r="AG93" s="5"/>
      <c r="AH93" s="6">
        <f>C93</f>
        <v>339.15000000000003</v>
      </c>
      <c r="AI93" s="5"/>
      <c r="AJ93" s="5"/>
      <c r="AK93" s="5"/>
      <c r="AL93" s="5"/>
      <c r="AM93" s="5"/>
      <c r="AN93" s="5"/>
      <c r="AO93" s="5"/>
      <c r="AP93" s="18"/>
      <c r="AQ93" s="18"/>
      <c r="AR93" s="18"/>
      <c r="AS93" s="18"/>
      <c r="AT93" s="18"/>
      <c r="AU93" s="18"/>
      <c r="AV93" s="8">
        <f t="shared" si="15"/>
        <v>339.15000000000003</v>
      </c>
    </row>
    <row r="94" spans="1:48">
      <c r="A94" s="22" t="s">
        <v>17</v>
      </c>
      <c r="B94" s="22">
        <v>379.05</v>
      </c>
      <c r="C94" s="5">
        <f t="shared" ref="C94:H94" si="23">B94*$V$53</f>
        <v>386.63100000000003</v>
      </c>
      <c r="D94" s="5">
        <f t="shared" si="23"/>
        <v>394.36362000000003</v>
      </c>
      <c r="E94" s="5">
        <f t="shared" si="23"/>
        <v>402.25089240000005</v>
      </c>
      <c r="F94" s="5">
        <f t="shared" si="23"/>
        <v>410.29591024800004</v>
      </c>
      <c r="G94" s="5">
        <f t="shared" si="23"/>
        <v>418.50182845296007</v>
      </c>
      <c r="H94" s="5">
        <f t="shared" si="23"/>
        <v>426.87186502201928</v>
      </c>
      <c r="I94" s="5"/>
      <c r="J94" s="30"/>
      <c r="K94" s="30"/>
      <c r="L94" s="30"/>
      <c r="M94" s="30"/>
      <c r="N94" s="30"/>
      <c r="O94" s="30">
        <v>1</v>
      </c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22">
        <f t="shared" si="13"/>
        <v>379.05</v>
      </c>
      <c r="AC94" s="22">
        <v>285</v>
      </c>
      <c r="AD94" s="5"/>
      <c r="AE94" s="5"/>
      <c r="AF94" s="18"/>
      <c r="AG94" s="5"/>
      <c r="AH94" s="5"/>
      <c r="AI94" s="6">
        <f>D94</f>
        <v>394.36362000000003</v>
      </c>
      <c r="AJ94" s="5"/>
      <c r="AK94" s="5"/>
      <c r="AL94" s="5"/>
      <c r="AM94" s="5"/>
      <c r="AN94" s="5"/>
      <c r="AO94" s="5"/>
      <c r="AP94" s="18"/>
      <c r="AQ94" s="18"/>
      <c r="AR94" s="18"/>
      <c r="AS94" s="18"/>
      <c r="AT94" s="18"/>
      <c r="AU94" s="18"/>
      <c r="AV94" s="8">
        <f t="shared" si="15"/>
        <v>394.36362000000003</v>
      </c>
    </row>
    <row r="95" spans="1:48">
      <c r="A95" s="22" t="s">
        <v>73</v>
      </c>
      <c r="B95" s="22">
        <v>332.5</v>
      </c>
      <c r="C95" s="5">
        <f t="shared" ref="C95:H95" si="24">B95*$V$53</f>
        <v>339.15000000000003</v>
      </c>
      <c r="D95" s="5">
        <f t="shared" si="24"/>
        <v>345.93300000000005</v>
      </c>
      <c r="E95" s="5">
        <f t="shared" si="24"/>
        <v>352.85166000000004</v>
      </c>
      <c r="F95" s="5">
        <f t="shared" si="24"/>
        <v>359.90869320000007</v>
      </c>
      <c r="G95" s="5">
        <f t="shared" si="24"/>
        <v>367.10686706400008</v>
      </c>
      <c r="H95" s="5">
        <f t="shared" si="24"/>
        <v>374.44900440528011</v>
      </c>
      <c r="I95" s="5"/>
      <c r="J95" s="30"/>
      <c r="K95" s="32"/>
      <c r="L95" s="30"/>
      <c r="M95" s="30"/>
      <c r="N95" s="30"/>
      <c r="O95" s="30"/>
      <c r="P95" s="30">
        <v>1</v>
      </c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22">
        <f t="shared" si="13"/>
        <v>332.5</v>
      </c>
      <c r="AC95" s="22">
        <v>250</v>
      </c>
      <c r="AD95" s="5"/>
      <c r="AE95" s="5"/>
      <c r="AF95" s="18"/>
      <c r="AG95" s="5"/>
      <c r="AH95" s="5"/>
      <c r="AI95" s="5"/>
      <c r="AJ95" s="6">
        <f>D95</f>
        <v>345.93300000000005</v>
      </c>
      <c r="AK95" s="5"/>
      <c r="AL95" s="5"/>
      <c r="AM95" s="5"/>
      <c r="AN95" s="5"/>
      <c r="AO95" s="5"/>
      <c r="AP95" s="18"/>
      <c r="AQ95" s="18"/>
      <c r="AR95" s="18"/>
      <c r="AS95" s="18"/>
      <c r="AT95" s="18"/>
      <c r="AU95" s="18"/>
      <c r="AV95" s="8">
        <f t="shared" si="15"/>
        <v>345.93300000000005</v>
      </c>
    </row>
    <row r="96" spans="1:48">
      <c r="A96" s="22" t="s">
        <v>74</v>
      </c>
      <c r="B96" s="22">
        <v>379.05</v>
      </c>
      <c r="C96" s="5">
        <f t="shared" ref="C96:H96" si="25">B96*$V$53</f>
        <v>386.63100000000003</v>
      </c>
      <c r="D96" s="5">
        <f t="shared" si="25"/>
        <v>394.36362000000003</v>
      </c>
      <c r="E96" s="5">
        <f t="shared" si="25"/>
        <v>402.25089240000005</v>
      </c>
      <c r="F96" s="5">
        <f t="shared" si="25"/>
        <v>410.29591024800004</v>
      </c>
      <c r="G96" s="5">
        <f t="shared" si="25"/>
        <v>418.50182845296007</v>
      </c>
      <c r="H96" s="5">
        <f t="shared" si="25"/>
        <v>426.87186502201928</v>
      </c>
      <c r="I96" s="5"/>
      <c r="J96" s="30"/>
      <c r="K96" s="30"/>
      <c r="L96" s="30"/>
      <c r="M96" s="30"/>
      <c r="N96" s="30"/>
      <c r="O96" s="30"/>
      <c r="P96" s="30"/>
      <c r="Q96" s="30">
        <v>1</v>
      </c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22">
        <f t="shared" si="13"/>
        <v>379.05</v>
      </c>
      <c r="AC96" s="22">
        <v>285</v>
      </c>
      <c r="AD96" s="5"/>
      <c r="AE96" s="5"/>
      <c r="AF96" s="18"/>
      <c r="AG96" s="5"/>
      <c r="AH96" s="5"/>
      <c r="AI96" s="5"/>
      <c r="AJ96" s="5"/>
      <c r="AK96" s="6">
        <f>D96</f>
        <v>394.36362000000003</v>
      </c>
      <c r="AL96" s="5"/>
      <c r="AM96" s="5"/>
      <c r="AN96" s="5"/>
      <c r="AO96" s="5"/>
      <c r="AP96" s="18"/>
      <c r="AQ96" s="18"/>
      <c r="AR96" s="18"/>
      <c r="AS96" s="18"/>
      <c r="AT96" s="18"/>
      <c r="AU96" s="18"/>
      <c r="AV96" s="8">
        <f t="shared" si="15"/>
        <v>394.36362000000003</v>
      </c>
    </row>
    <row r="97" spans="1:48">
      <c r="A97" s="22" t="s">
        <v>75</v>
      </c>
      <c r="B97" s="22">
        <v>332.5</v>
      </c>
      <c r="C97" s="5">
        <f t="shared" ref="C97:H97" si="26">B97*$V$53</f>
        <v>339.15000000000003</v>
      </c>
      <c r="D97" s="5">
        <f t="shared" si="26"/>
        <v>345.93300000000005</v>
      </c>
      <c r="E97" s="5">
        <f t="shared" si="26"/>
        <v>352.85166000000004</v>
      </c>
      <c r="F97" s="5">
        <f t="shared" si="26"/>
        <v>359.90869320000007</v>
      </c>
      <c r="G97" s="5">
        <f t="shared" si="26"/>
        <v>367.10686706400008</v>
      </c>
      <c r="H97" s="5">
        <f t="shared" si="26"/>
        <v>374.44900440528011</v>
      </c>
      <c r="I97" s="5"/>
      <c r="J97" s="30"/>
      <c r="K97" s="30"/>
      <c r="L97" s="30"/>
      <c r="M97" s="30"/>
      <c r="N97" s="30"/>
      <c r="O97" s="30"/>
      <c r="P97" s="30"/>
      <c r="Q97" s="30"/>
      <c r="R97" s="30">
        <v>1</v>
      </c>
      <c r="S97" s="30"/>
      <c r="T97" s="30"/>
      <c r="U97" s="30"/>
      <c r="V97" s="30"/>
      <c r="W97" s="30"/>
      <c r="X97" s="30"/>
      <c r="Y97" s="30"/>
      <c r="Z97" s="30"/>
      <c r="AA97" s="30"/>
      <c r="AB97" s="22">
        <f t="shared" si="13"/>
        <v>332.5</v>
      </c>
      <c r="AC97" s="22">
        <v>250</v>
      </c>
      <c r="AD97" s="5"/>
      <c r="AE97" s="5"/>
      <c r="AF97" s="18"/>
      <c r="AG97" s="5"/>
      <c r="AH97" s="5"/>
      <c r="AI97" s="5"/>
      <c r="AJ97" s="5"/>
      <c r="AK97" s="5"/>
      <c r="AL97" s="6">
        <f>E97</f>
        <v>352.85166000000004</v>
      </c>
      <c r="AM97" s="5"/>
      <c r="AN97" s="5"/>
      <c r="AO97" s="5"/>
      <c r="AP97" s="18"/>
      <c r="AQ97" s="18"/>
      <c r="AR97" s="18"/>
      <c r="AS97" s="18"/>
      <c r="AT97" s="18"/>
      <c r="AU97" s="18"/>
      <c r="AV97" s="8">
        <f t="shared" si="15"/>
        <v>352.85166000000004</v>
      </c>
    </row>
    <row r="98" spans="1:48">
      <c r="A98" s="22" t="s">
        <v>76</v>
      </c>
      <c r="B98" s="22">
        <v>379.05</v>
      </c>
      <c r="C98" s="5">
        <f t="shared" ref="C98:H98" si="27">B98*$V$53</f>
        <v>386.63100000000003</v>
      </c>
      <c r="D98" s="5">
        <f t="shared" si="27"/>
        <v>394.36362000000003</v>
      </c>
      <c r="E98" s="5">
        <f t="shared" si="27"/>
        <v>402.25089240000005</v>
      </c>
      <c r="F98" s="5">
        <f t="shared" si="27"/>
        <v>410.29591024800004</v>
      </c>
      <c r="G98" s="5">
        <f t="shared" si="27"/>
        <v>418.50182845296007</v>
      </c>
      <c r="H98" s="5">
        <f t="shared" si="27"/>
        <v>426.87186502201928</v>
      </c>
      <c r="I98" s="5"/>
      <c r="J98" s="30"/>
      <c r="K98" s="30"/>
      <c r="L98" s="30"/>
      <c r="M98" s="30"/>
      <c r="N98" s="30"/>
      <c r="O98" s="30"/>
      <c r="P98" s="30"/>
      <c r="Q98" s="30"/>
      <c r="R98" s="30"/>
      <c r="S98" s="30">
        <v>1</v>
      </c>
      <c r="T98" s="30"/>
      <c r="U98" s="30"/>
      <c r="V98" s="30"/>
      <c r="W98" s="30"/>
      <c r="X98" s="30"/>
      <c r="Y98" s="30"/>
      <c r="Z98" s="30"/>
      <c r="AA98" s="30"/>
      <c r="AB98" s="22">
        <f t="shared" si="13"/>
        <v>379.05</v>
      </c>
      <c r="AC98" s="22">
        <v>285</v>
      </c>
      <c r="AD98" s="5"/>
      <c r="AE98" s="5"/>
      <c r="AF98" s="18"/>
      <c r="AG98" s="5"/>
      <c r="AH98" s="5"/>
      <c r="AI98" s="5"/>
      <c r="AJ98" s="5"/>
      <c r="AK98" s="5"/>
      <c r="AL98" s="5"/>
      <c r="AM98" s="6">
        <f>E98</f>
        <v>402.25089240000005</v>
      </c>
      <c r="AN98" s="5"/>
      <c r="AO98" s="5"/>
      <c r="AP98" s="18"/>
      <c r="AQ98" s="18"/>
      <c r="AR98" s="18"/>
      <c r="AS98" s="18"/>
      <c r="AT98" s="18"/>
      <c r="AU98" s="18"/>
      <c r="AV98" s="8">
        <f t="shared" si="15"/>
        <v>402.25089240000005</v>
      </c>
    </row>
    <row r="99" spans="1:48">
      <c r="A99" s="22" t="s">
        <v>77</v>
      </c>
      <c r="B99" s="22">
        <v>332.5</v>
      </c>
      <c r="C99" s="5">
        <f t="shared" ref="C99:H99" si="28">B99*$V$53</f>
        <v>339.15000000000003</v>
      </c>
      <c r="D99" s="5">
        <f t="shared" si="28"/>
        <v>345.93300000000005</v>
      </c>
      <c r="E99" s="5">
        <f t="shared" si="28"/>
        <v>352.85166000000004</v>
      </c>
      <c r="F99" s="5">
        <f t="shared" si="28"/>
        <v>359.90869320000007</v>
      </c>
      <c r="G99" s="5">
        <f t="shared" si="28"/>
        <v>367.10686706400008</v>
      </c>
      <c r="H99" s="5">
        <f t="shared" si="28"/>
        <v>374.44900440528011</v>
      </c>
      <c r="I99" s="5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>
        <v>1</v>
      </c>
      <c r="U99" s="30"/>
      <c r="V99" s="30"/>
      <c r="W99" s="30"/>
      <c r="X99" s="30"/>
      <c r="Y99" s="30"/>
      <c r="Z99" s="30"/>
      <c r="AA99" s="30"/>
      <c r="AB99" s="22">
        <f t="shared" si="13"/>
        <v>332.5</v>
      </c>
      <c r="AC99" s="22">
        <v>250</v>
      </c>
      <c r="AD99" s="5"/>
      <c r="AE99" s="5"/>
      <c r="AF99" s="18"/>
      <c r="AG99" s="5"/>
      <c r="AH99" s="5"/>
      <c r="AI99" s="5"/>
      <c r="AJ99" s="5"/>
      <c r="AK99" s="5"/>
      <c r="AL99" s="5"/>
      <c r="AM99" s="5"/>
      <c r="AN99" s="6">
        <f>E99</f>
        <v>352.85166000000004</v>
      </c>
      <c r="AO99" s="5"/>
      <c r="AP99" s="18"/>
      <c r="AQ99" s="18"/>
      <c r="AR99" s="18"/>
      <c r="AS99" s="18"/>
      <c r="AT99" s="18"/>
      <c r="AU99" s="18"/>
      <c r="AV99" s="8">
        <f t="shared" si="15"/>
        <v>352.85166000000004</v>
      </c>
    </row>
    <row r="100" spans="1:48">
      <c r="A100" s="22" t="s">
        <v>78</v>
      </c>
      <c r="B100" s="22">
        <v>379.05</v>
      </c>
      <c r="C100" s="5">
        <f t="shared" ref="C100:H100" si="29">B100*$V$53</f>
        <v>386.63100000000003</v>
      </c>
      <c r="D100" s="5">
        <f t="shared" si="29"/>
        <v>394.36362000000003</v>
      </c>
      <c r="E100" s="5">
        <f t="shared" si="29"/>
        <v>402.25089240000005</v>
      </c>
      <c r="F100" s="5">
        <f t="shared" si="29"/>
        <v>410.29591024800004</v>
      </c>
      <c r="G100" s="5">
        <f t="shared" si="29"/>
        <v>418.50182845296007</v>
      </c>
      <c r="H100" s="5">
        <f t="shared" si="29"/>
        <v>426.87186502201928</v>
      </c>
      <c r="I100" s="5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>
        <v>1</v>
      </c>
      <c r="V100" s="30"/>
      <c r="W100" s="30"/>
      <c r="X100" s="30"/>
      <c r="Y100" s="30"/>
      <c r="Z100" s="30"/>
      <c r="AA100" s="30"/>
      <c r="AB100" s="22">
        <f t="shared" si="13"/>
        <v>379.05</v>
      </c>
      <c r="AC100" s="22">
        <v>285</v>
      </c>
      <c r="AD100" s="5"/>
      <c r="AE100" s="5"/>
      <c r="AF100" s="18"/>
      <c r="AG100" s="5"/>
      <c r="AH100" s="5"/>
      <c r="AI100" s="5"/>
      <c r="AJ100" s="5"/>
      <c r="AK100" s="5"/>
      <c r="AL100" s="5"/>
      <c r="AM100" s="5"/>
      <c r="AN100" s="5"/>
      <c r="AO100" s="6">
        <f>F100</f>
        <v>410.29591024800004</v>
      </c>
      <c r="AP100" s="18"/>
      <c r="AQ100" s="18"/>
      <c r="AR100" s="18"/>
      <c r="AS100" s="18"/>
      <c r="AT100" s="18"/>
      <c r="AU100" s="18"/>
      <c r="AV100" s="8">
        <f t="shared" si="15"/>
        <v>410.29591024800004</v>
      </c>
    </row>
    <row r="101" spans="1:48">
      <c r="A101" s="22" t="s">
        <v>118</v>
      </c>
      <c r="B101" s="22">
        <v>332.5</v>
      </c>
      <c r="C101" s="5">
        <f t="shared" ref="C101:H101" si="30">B101*$V$53</f>
        <v>339.15000000000003</v>
      </c>
      <c r="D101" s="5">
        <f t="shared" si="30"/>
        <v>345.93300000000005</v>
      </c>
      <c r="E101" s="5">
        <f t="shared" si="30"/>
        <v>352.85166000000004</v>
      </c>
      <c r="F101" s="5">
        <f t="shared" si="30"/>
        <v>359.90869320000007</v>
      </c>
      <c r="G101" s="5">
        <f t="shared" si="30"/>
        <v>367.10686706400008</v>
      </c>
      <c r="H101" s="5">
        <f t="shared" si="30"/>
        <v>374.44900440528011</v>
      </c>
      <c r="I101" s="5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>
        <v>1</v>
      </c>
      <c r="W101" s="30"/>
      <c r="X101" s="30"/>
      <c r="Y101" s="30"/>
      <c r="Z101" s="30"/>
      <c r="AA101" s="30"/>
      <c r="AB101" s="22">
        <f t="shared" si="13"/>
        <v>332.5</v>
      </c>
      <c r="AC101" s="22">
        <v>250</v>
      </c>
      <c r="AD101" s="5"/>
      <c r="AE101" s="5"/>
      <c r="AF101" s="18"/>
      <c r="AG101" s="5"/>
      <c r="AH101" s="5"/>
      <c r="AI101" s="5"/>
      <c r="AJ101" s="5"/>
      <c r="AK101" s="5"/>
      <c r="AL101" s="5"/>
      <c r="AM101" s="5"/>
      <c r="AN101" s="5"/>
      <c r="AO101" s="18"/>
      <c r="AP101" s="6">
        <f>F101</f>
        <v>359.90869320000007</v>
      </c>
      <c r="AQ101" s="18"/>
      <c r="AR101" s="18"/>
      <c r="AS101" s="18"/>
      <c r="AT101" s="18"/>
      <c r="AU101" s="18"/>
      <c r="AV101" s="8">
        <f t="shared" si="15"/>
        <v>359.90869320000007</v>
      </c>
    </row>
    <row r="102" spans="1:48">
      <c r="A102" s="22" t="s">
        <v>119</v>
      </c>
      <c r="B102" s="22">
        <v>379.05</v>
      </c>
      <c r="C102" s="5">
        <f t="shared" ref="C102:H102" si="31">B102*$V$53</f>
        <v>386.63100000000003</v>
      </c>
      <c r="D102" s="5">
        <f t="shared" si="31"/>
        <v>394.36362000000003</v>
      </c>
      <c r="E102" s="5">
        <f t="shared" si="31"/>
        <v>402.25089240000005</v>
      </c>
      <c r="F102" s="5">
        <f t="shared" si="31"/>
        <v>410.29591024800004</v>
      </c>
      <c r="G102" s="5">
        <f t="shared" si="31"/>
        <v>418.50182845296007</v>
      </c>
      <c r="H102" s="5">
        <f t="shared" si="31"/>
        <v>426.87186502201928</v>
      </c>
      <c r="I102" s="5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>
        <v>1</v>
      </c>
      <c r="X102" s="30"/>
      <c r="Y102" s="30"/>
      <c r="Z102" s="30"/>
      <c r="AA102" s="30"/>
      <c r="AB102" s="22">
        <f t="shared" si="13"/>
        <v>379.05</v>
      </c>
      <c r="AC102" s="22">
        <v>285</v>
      </c>
      <c r="AD102" s="5"/>
      <c r="AE102" s="5"/>
      <c r="AF102" s="18"/>
      <c r="AG102" s="5"/>
      <c r="AH102" s="5"/>
      <c r="AI102" s="5"/>
      <c r="AJ102" s="5"/>
      <c r="AK102" s="5"/>
      <c r="AL102" s="5"/>
      <c r="AM102" s="5"/>
      <c r="AN102" s="5"/>
      <c r="AO102" s="18"/>
      <c r="AP102" s="18"/>
      <c r="AQ102" s="6">
        <f>F102</f>
        <v>410.29591024800004</v>
      </c>
      <c r="AR102" s="18"/>
      <c r="AS102" s="18"/>
      <c r="AT102" s="18"/>
      <c r="AU102" s="18"/>
      <c r="AV102" s="8">
        <f t="shared" si="15"/>
        <v>410.29591024800004</v>
      </c>
    </row>
    <row r="103" spans="1:48">
      <c r="A103" s="22" t="s">
        <v>120</v>
      </c>
      <c r="B103" s="22">
        <v>332.5</v>
      </c>
      <c r="C103" s="5">
        <f t="shared" ref="C103:H103" si="32">B103*$V$53</f>
        <v>339.15000000000003</v>
      </c>
      <c r="D103" s="5">
        <f t="shared" si="32"/>
        <v>345.93300000000005</v>
      </c>
      <c r="E103" s="5">
        <f t="shared" si="32"/>
        <v>352.85166000000004</v>
      </c>
      <c r="F103" s="5">
        <f t="shared" si="32"/>
        <v>359.90869320000007</v>
      </c>
      <c r="G103" s="5">
        <f t="shared" si="32"/>
        <v>367.10686706400008</v>
      </c>
      <c r="H103" s="5">
        <f t="shared" si="32"/>
        <v>374.44900440528011</v>
      </c>
      <c r="I103" s="5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>
        <v>1</v>
      </c>
      <c r="Y103" s="30"/>
      <c r="Z103" s="30"/>
      <c r="AA103" s="30"/>
      <c r="AB103" s="22">
        <f t="shared" si="13"/>
        <v>332.5</v>
      </c>
      <c r="AC103" s="22">
        <v>250</v>
      </c>
      <c r="AD103" s="5"/>
      <c r="AE103" s="5"/>
      <c r="AF103" s="18"/>
      <c r="AG103" s="5"/>
      <c r="AH103" s="5"/>
      <c r="AI103" s="5"/>
      <c r="AJ103" s="5"/>
      <c r="AK103" s="5"/>
      <c r="AL103" s="5"/>
      <c r="AM103" s="5"/>
      <c r="AN103" s="5"/>
      <c r="AO103" s="18"/>
      <c r="AP103" s="18"/>
      <c r="AQ103" s="18"/>
      <c r="AR103" s="6">
        <f>G103</f>
        <v>367.10686706400008</v>
      </c>
      <c r="AS103" s="18"/>
      <c r="AT103" s="18"/>
      <c r="AU103" s="18"/>
      <c r="AV103" s="8">
        <f t="shared" si="15"/>
        <v>367.10686706400008</v>
      </c>
    </row>
    <row r="104" spans="1:48">
      <c r="A104" s="22" t="s">
        <v>121</v>
      </c>
      <c r="B104" s="22">
        <v>379.05</v>
      </c>
      <c r="C104" s="5">
        <f t="shared" ref="C104:H104" si="33">B104*$V$53</f>
        <v>386.63100000000003</v>
      </c>
      <c r="D104" s="5">
        <f t="shared" si="33"/>
        <v>394.36362000000003</v>
      </c>
      <c r="E104" s="5">
        <f t="shared" si="33"/>
        <v>402.25089240000005</v>
      </c>
      <c r="F104" s="5">
        <f t="shared" si="33"/>
        <v>410.29591024800004</v>
      </c>
      <c r="G104" s="5">
        <f t="shared" si="33"/>
        <v>418.50182845296007</v>
      </c>
      <c r="H104" s="5">
        <f t="shared" si="33"/>
        <v>426.87186502201928</v>
      </c>
      <c r="I104" s="5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>
        <v>1</v>
      </c>
      <c r="Z104" s="30"/>
      <c r="AA104" s="30"/>
      <c r="AB104" s="22">
        <f t="shared" si="13"/>
        <v>379.05</v>
      </c>
      <c r="AC104" s="22">
        <v>285</v>
      </c>
      <c r="AD104" s="5"/>
      <c r="AE104" s="5"/>
      <c r="AF104" s="18"/>
      <c r="AG104" s="5"/>
      <c r="AH104" s="5"/>
      <c r="AI104" s="5"/>
      <c r="AJ104" s="5"/>
      <c r="AK104" s="5"/>
      <c r="AL104" s="5"/>
      <c r="AM104" s="5"/>
      <c r="AN104" s="5"/>
      <c r="AO104" s="18"/>
      <c r="AP104" s="18"/>
      <c r="AQ104" s="18"/>
      <c r="AR104" s="18"/>
      <c r="AS104" s="6">
        <f>G104</f>
        <v>418.50182845296007</v>
      </c>
      <c r="AT104" s="18"/>
      <c r="AU104" s="18"/>
      <c r="AV104" s="8">
        <f t="shared" si="15"/>
        <v>418.50182845296007</v>
      </c>
    </row>
    <row r="105" spans="1:48">
      <c r="A105" s="22" t="s">
        <v>122</v>
      </c>
      <c r="B105" s="22">
        <v>332.5</v>
      </c>
      <c r="C105" s="5">
        <f t="shared" ref="C105:H105" si="34">B105*$V$53</f>
        <v>339.15000000000003</v>
      </c>
      <c r="D105" s="5">
        <f t="shared" si="34"/>
        <v>345.93300000000005</v>
      </c>
      <c r="E105" s="5">
        <f t="shared" si="34"/>
        <v>352.85166000000004</v>
      </c>
      <c r="F105" s="5">
        <f t="shared" si="34"/>
        <v>359.90869320000007</v>
      </c>
      <c r="G105" s="5">
        <f t="shared" si="34"/>
        <v>367.10686706400008</v>
      </c>
      <c r="H105" s="5">
        <f t="shared" si="34"/>
        <v>374.44900440528011</v>
      </c>
      <c r="I105" s="5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>
        <v>1</v>
      </c>
      <c r="AA105" s="30"/>
      <c r="AB105" s="22">
        <f t="shared" si="13"/>
        <v>332.5</v>
      </c>
      <c r="AC105" s="22">
        <v>250</v>
      </c>
      <c r="AD105" s="5"/>
      <c r="AE105" s="5"/>
      <c r="AF105" s="18"/>
      <c r="AG105" s="5"/>
      <c r="AH105" s="5"/>
      <c r="AI105" s="5"/>
      <c r="AJ105" s="5"/>
      <c r="AK105" s="5"/>
      <c r="AL105" s="5"/>
      <c r="AM105" s="5"/>
      <c r="AN105" s="5"/>
      <c r="AO105" s="18"/>
      <c r="AP105" s="18"/>
      <c r="AQ105" s="18"/>
      <c r="AR105" s="18"/>
      <c r="AS105" s="18"/>
      <c r="AT105" s="6">
        <f>G105</f>
        <v>367.10686706400008</v>
      </c>
      <c r="AU105" s="18"/>
      <c r="AV105" s="8">
        <f t="shared" si="15"/>
        <v>367.10686706400008</v>
      </c>
    </row>
    <row r="106" spans="1:48">
      <c r="A106" s="22" t="s">
        <v>123</v>
      </c>
      <c r="B106" s="22">
        <v>379.05</v>
      </c>
      <c r="C106" s="5">
        <f t="shared" ref="C106:H108" si="35">B106*$V$53</f>
        <v>386.63100000000003</v>
      </c>
      <c r="D106" s="5">
        <f t="shared" si="35"/>
        <v>394.36362000000003</v>
      </c>
      <c r="E106" s="5">
        <f t="shared" si="35"/>
        <v>402.25089240000005</v>
      </c>
      <c r="F106" s="5">
        <f t="shared" si="35"/>
        <v>410.29591024800004</v>
      </c>
      <c r="G106" s="5">
        <f t="shared" si="35"/>
        <v>418.50182845296007</v>
      </c>
      <c r="H106" s="5">
        <f t="shared" si="35"/>
        <v>426.87186502201928</v>
      </c>
      <c r="I106" s="5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>
        <v>1</v>
      </c>
      <c r="AB106" s="22">
        <f t="shared" si="13"/>
        <v>379.05</v>
      </c>
      <c r="AC106" s="22">
        <v>285</v>
      </c>
      <c r="AD106" s="5"/>
      <c r="AE106" s="5"/>
      <c r="AF106" s="18"/>
      <c r="AG106" s="5"/>
      <c r="AH106" s="5"/>
      <c r="AI106" s="5"/>
      <c r="AJ106" s="5"/>
      <c r="AK106" s="5"/>
      <c r="AL106" s="5"/>
      <c r="AM106" s="5"/>
      <c r="AN106" s="5"/>
      <c r="AO106" s="18"/>
      <c r="AP106" s="18"/>
      <c r="AQ106" s="18"/>
      <c r="AR106" s="18"/>
      <c r="AS106" s="18"/>
      <c r="AT106" s="18"/>
      <c r="AU106" s="6">
        <f>H106</f>
        <v>426.87186502201928</v>
      </c>
      <c r="AV106" s="8">
        <f t="shared" si="15"/>
        <v>426.87186502201928</v>
      </c>
    </row>
    <row r="107" spans="1:48">
      <c r="A107" s="22"/>
      <c r="B107" s="22"/>
      <c r="C107" s="5">
        <f t="shared" si="35"/>
        <v>0</v>
      </c>
      <c r="D107" s="5">
        <f t="shared" si="35"/>
        <v>0</v>
      </c>
      <c r="E107" s="5">
        <f t="shared" si="35"/>
        <v>0</v>
      </c>
      <c r="F107" s="5">
        <f t="shared" si="35"/>
        <v>0</v>
      </c>
      <c r="G107" s="5">
        <f t="shared" si="35"/>
        <v>0</v>
      </c>
      <c r="H107" s="5">
        <f t="shared" si="35"/>
        <v>0</v>
      </c>
      <c r="I107" s="5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22"/>
      <c r="AC107" s="22"/>
      <c r="AD107" s="18"/>
      <c r="AE107" s="6"/>
      <c r="AF107" s="18"/>
      <c r="AG107" s="6"/>
      <c r="AH107" s="18"/>
      <c r="AI107" s="6"/>
      <c r="AJ107" s="18"/>
      <c r="AK107" s="6"/>
      <c r="AL107" s="18"/>
      <c r="AM107" s="6"/>
      <c r="AN107" s="18"/>
      <c r="AO107" s="6"/>
      <c r="AP107" s="18"/>
      <c r="AQ107" s="6"/>
      <c r="AR107" s="18"/>
      <c r="AS107" s="6"/>
      <c r="AT107" s="18"/>
      <c r="AU107" s="6"/>
      <c r="AV107" s="8"/>
    </row>
    <row r="108" spans="1:48">
      <c r="A108" s="22" t="s">
        <v>19</v>
      </c>
      <c r="B108" s="22">
        <v>4.5</v>
      </c>
      <c r="C108" s="5">
        <f t="shared" si="35"/>
        <v>4.59</v>
      </c>
      <c r="D108" s="5">
        <f t="shared" si="35"/>
        <v>4.6818</v>
      </c>
      <c r="E108" s="5">
        <f t="shared" si="35"/>
        <v>4.775436</v>
      </c>
      <c r="F108" s="5">
        <f t="shared" si="35"/>
        <v>4.8709447199999998</v>
      </c>
      <c r="G108" s="5">
        <f t="shared" si="35"/>
        <v>4.9683636144000003</v>
      </c>
      <c r="H108" s="5">
        <f t="shared" si="35"/>
        <v>5.0677308866880004</v>
      </c>
      <c r="I108" s="5"/>
      <c r="J108" s="30">
        <v>1</v>
      </c>
      <c r="K108" s="30">
        <v>1</v>
      </c>
      <c r="L108" s="30">
        <v>1</v>
      </c>
      <c r="M108" s="30">
        <v>1</v>
      </c>
      <c r="N108" s="30">
        <v>1</v>
      </c>
      <c r="O108" s="30">
        <v>1</v>
      </c>
      <c r="P108" s="30">
        <v>1</v>
      </c>
      <c r="Q108" s="30">
        <v>1</v>
      </c>
      <c r="R108" s="30">
        <v>1</v>
      </c>
      <c r="S108" s="30">
        <v>1</v>
      </c>
      <c r="T108" s="30">
        <v>1</v>
      </c>
      <c r="U108" s="30">
        <v>1</v>
      </c>
      <c r="V108" s="30">
        <v>1</v>
      </c>
      <c r="W108" s="30">
        <v>1</v>
      </c>
      <c r="X108" s="30">
        <v>1</v>
      </c>
      <c r="Y108" s="30">
        <v>1</v>
      </c>
      <c r="Z108" s="30">
        <v>1</v>
      </c>
      <c r="AA108" s="30">
        <v>1</v>
      </c>
      <c r="AB108" s="22">
        <f>B108*(J108+K108+L108+M108+N108+O108+P108+Q108+R108+S108+T108+U108+V108+W108+X108+Y108+Z108+AA108)</f>
        <v>81</v>
      </c>
      <c r="AC108" s="22">
        <v>4.5</v>
      </c>
      <c r="AD108" s="6">
        <f>B108</f>
        <v>4.5</v>
      </c>
      <c r="AE108" s="6">
        <f>B108</f>
        <v>4.5</v>
      </c>
      <c r="AF108" s="6">
        <f>C108</f>
        <v>4.59</v>
      </c>
      <c r="AG108" s="6">
        <f>C108</f>
        <v>4.59</v>
      </c>
      <c r="AH108" s="6">
        <f>C108</f>
        <v>4.59</v>
      </c>
      <c r="AI108" s="6">
        <f>D108</f>
        <v>4.6818</v>
      </c>
      <c r="AJ108" s="6">
        <f>D108</f>
        <v>4.6818</v>
      </c>
      <c r="AK108" s="6">
        <f>D108</f>
        <v>4.6818</v>
      </c>
      <c r="AL108" s="6">
        <f>E108</f>
        <v>4.775436</v>
      </c>
      <c r="AM108" s="6">
        <f>E108</f>
        <v>4.775436</v>
      </c>
      <c r="AN108" s="6">
        <f>B108</f>
        <v>4.5</v>
      </c>
      <c r="AO108" s="6">
        <f>F108</f>
        <v>4.8709447199999998</v>
      </c>
      <c r="AP108" s="6">
        <f>F108</f>
        <v>4.8709447199999998</v>
      </c>
      <c r="AQ108" s="6">
        <f>F108</f>
        <v>4.8709447199999998</v>
      </c>
      <c r="AR108" s="6">
        <f>G108</f>
        <v>4.9683636144000003</v>
      </c>
      <c r="AS108" s="6">
        <f>G108</f>
        <v>4.9683636144000003</v>
      </c>
      <c r="AT108" s="6">
        <f>G108</f>
        <v>4.9683636144000003</v>
      </c>
      <c r="AU108" s="6">
        <f>H108</f>
        <v>5.0677308866880004</v>
      </c>
      <c r="AV108" s="8">
        <f>SUM(AD108:AU108)</f>
        <v>85.451927889888012</v>
      </c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1">
        <f>SUM(AB85:AB108)</f>
        <v>25950.549999999992</v>
      </c>
      <c r="V109" s="22"/>
      <c r="W109" s="22">
        <f>U109/6</f>
        <v>4325.0916666666653</v>
      </c>
      <c r="X109" s="22"/>
      <c r="Y109" s="22"/>
      <c r="Z109" s="22"/>
      <c r="AA109" s="22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22"/>
      <c r="AP109" s="22"/>
      <c r="AQ109" s="22"/>
      <c r="AR109" s="22"/>
      <c r="AS109" s="22"/>
      <c r="AT109" s="22"/>
      <c r="AU109" s="22"/>
      <c r="AV109" s="8">
        <f>SUM(AV85:AV108)</f>
        <v>27496.265564717727</v>
      </c>
    </row>
    <row r="110" spans="1:48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33">
        <f>AV109/18</f>
        <v>1527.5703091509849</v>
      </c>
    </row>
    <row r="111" spans="1:48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9">
        <f>SUM(AD85:AD108)</f>
        <v>972.6</v>
      </c>
      <c r="AE111" s="9">
        <f t="shared" ref="AE111:AU111" si="36">SUM(AE85:AE108)</f>
        <v>1584.75</v>
      </c>
      <c r="AF111" s="9">
        <f t="shared" si="36"/>
        <v>709.51200000000006</v>
      </c>
      <c r="AG111" s="9">
        <f t="shared" si="36"/>
        <v>2647.2570000000001</v>
      </c>
      <c r="AH111" s="9">
        <f t="shared" si="36"/>
        <v>709.51200000000006</v>
      </c>
      <c r="AI111" s="9">
        <f t="shared" si="36"/>
        <v>1936.9647000000002</v>
      </c>
      <c r="AJ111" s="9">
        <f t="shared" si="36"/>
        <v>723.70224000000007</v>
      </c>
      <c r="AK111" s="9">
        <f t="shared" si="36"/>
        <v>2700.2021400000003</v>
      </c>
      <c r="AL111" s="9">
        <f t="shared" si="36"/>
        <v>738.17628480000019</v>
      </c>
      <c r="AM111" s="9">
        <f t="shared" si="36"/>
        <v>1975.7039940000002</v>
      </c>
      <c r="AN111" s="9">
        <f t="shared" si="36"/>
        <v>737.90084880000018</v>
      </c>
      <c r="AO111" s="9">
        <f t="shared" si="36"/>
        <v>2793.7202626799999</v>
      </c>
      <c r="AP111" s="9">
        <f t="shared" si="36"/>
        <v>752.93981049600018</v>
      </c>
      <c r="AQ111" s="9">
        <f t="shared" si="36"/>
        <v>2015.2180738800002</v>
      </c>
      <c r="AR111" s="9">
        <f t="shared" si="36"/>
        <v>767.99860670592011</v>
      </c>
      <c r="AS111" s="9">
        <f t="shared" si="36"/>
        <v>2865.4761125851205</v>
      </c>
      <c r="AT111" s="9">
        <f t="shared" si="36"/>
        <v>767.99860670592011</v>
      </c>
      <c r="AU111" s="9">
        <f t="shared" si="36"/>
        <v>2096.6328840647525</v>
      </c>
      <c r="AV111" s="9">
        <f>SUM(AD111:AU111)</f>
        <v>27496.26556471772</v>
      </c>
    </row>
  </sheetData>
  <pageMargins left="0.7" right="0.7" top="0.75" bottom="0.75" header="0.3" footer="0.3"/>
  <pageSetup paperSize="9" orientation="portrait" copies="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I120"/>
  <sheetViews>
    <sheetView topLeftCell="A58" zoomScale="75" zoomScaleNormal="75" workbookViewId="0">
      <selection activeCell="A114" sqref="A114"/>
    </sheetView>
  </sheetViews>
  <sheetFormatPr baseColWidth="10" defaultRowHeight="15"/>
  <cols>
    <col min="1" max="1" width="18" bestFit="1" customWidth="1"/>
    <col min="2" max="2" width="10.42578125" customWidth="1"/>
    <col min="3" max="3" width="10" customWidth="1"/>
    <col min="4" max="4" width="9.5703125" customWidth="1"/>
    <col min="5" max="8" width="8" bestFit="1" customWidth="1"/>
    <col min="9" max="9" width="8" style="22" customWidth="1"/>
    <col min="10" max="10" width="5.85546875" customWidth="1"/>
    <col min="11" max="12" width="9.42578125" customWidth="1"/>
    <col min="13" max="13" width="12" bestFit="1" customWidth="1"/>
    <col min="29" max="34" width="11.42578125" style="22"/>
  </cols>
  <sheetData>
    <row r="1" spans="1:19">
      <c r="A1" s="2" t="s">
        <v>44</v>
      </c>
    </row>
    <row r="2" spans="1:19">
      <c r="A2" t="s">
        <v>59</v>
      </c>
    </row>
    <row r="4" spans="1:19">
      <c r="B4" t="s">
        <v>9</v>
      </c>
      <c r="O4" t="s">
        <v>20</v>
      </c>
      <c r="Q4" s="11">
        <v>0.03</v>
      </c>
    </row>
    <row r="5" spans="1:19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K5" t="s">
        <v>46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</row>
    <row r="6" spans="1:19">
      <c r="A6" t="s">
        <v>37</v>
      </c>
      <c r="B6">
        <v>368.3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I6" s="23"/>
      <c r="K6">
        <f>B6*(C6+D6+E6+F6+G6+H6)</f>
        <v>2209.8000000000002</v>
      </c>
      <c r="M6" s="6">
        <f>(B6*Q4)+B6</f>
        <v>379.34899999999999</v>
      </c>
      <c r="N6" s="6">
        <f>(M6*Q4)+M6</f>
        <v>390.72946999999999</v>
      </c>
      <c r="O6" s="6">
        <f>(N6*Q4)+N6</f>
        <v>402.4513541</v>
      </c>
      <c r="P6" s="6">
        <f>(O6*Q4)+O6</f>
        <v>414.52489472299999</v>
      </c>
      <c r="Q6" s="6">
        <f>(P6*Q4)+P6</f>
        <v>426.96064156468998</v>
      </c>
      <c r="R6" s="6">
        <f>(Q6*Q4)+Q6</f>
        <v>439.76946081163067</v>
      </c>
      <c r="S6" s="8">
        <f>SUM(M6:R6)</f>
        <v>2453.7848211993205</v>
      </c>
    </row>
    <row r="7" spans="1:19">
      <c r="A7" t="s">
        <v>45</v>
      </c>
      <c r="B7">
        <v>598.4</v>
      </c>
      <c r="C7" s="19"/>
      <c r="D7" s="19">
        <v>1</v>
      </c>
      <c r="E7" s="19"/>
      <c r="F7" s="19">
        <v>1</v>
      </c>
      <c r="G7" s="19"/>
      <c r="H7" s="19">
        <v>1</v>
      </c>
      <c r="I7" s="23"/>
      <c r="K7">
        <f t="shared" ref="K7:K15" si="0">B7*(C7+D7+E7+F7+G7+H7)</f>
        <v>1795.1999999999998</v>
      </c>
      <c r="M7" s="5">
        <f>(B7*Q4)+B7</f>
        <v>616.35199999999998</v>
      </c>
      <c r="N7" s="6">
        <f>(M7*Q4)+M7</f>
        <v>634.84255999999993</v>
      </c>
      <c r="O7" s="5">
        <f>(N7*Q4)+N7</f>
        <v>653.88783679999995</v>
      </c>
      <c r="P7" s="6">
        <f>(O7*Q4)+O7</f>
        <v>673.50447190399996</v>
      </c>
      <c r="Q7" s="5">
        <f>(P7*Q4)+P7</f>
        <v>693.70960606111998</v>
      </c>
      <c r="R7" s="6">
        <f>(Q7*Q4)+Q7</f>
        <v>714.52089424295355</v>
      </c>
      <c r="S7" s="8">
        <f>N7+P7+R7</f>
        <v>2022.8679261469533</v>
      </c>
    </row>
    <row r="8" spans="1:19">
      <c r="A8" t="s">
        <v>43</v>
      </c>
      <c r="B8">
        <v>753.5</v>
      </c>
      <c r="C8" s="19"/>
      <c r="D8" s="19"/>
      <c r="E8" s="19"/>
      <c r="F8" s="19">
        <v>1</v>
      </c>
      <c r="G8" s="19"/>
      <c r="H8" s="19"/>
      <c r="I8" s="23"/>
      <c r="K8">
        <f t="shared" si="0"/>
        <v>753.5</v>
      </c>
      <c r="M8" s="5">
        <f>(B8*Q4)+B8</f>
        <v>776.10500000000002</v>
      </c>
      <c r="N8" s="5">
        <f>(M8*Q4)+M8</f>
        <v>799.38815</v>
      </c>
      <c r="O8" s="5">
        <f>(N8*Q4)+N8</f>
        <v>823.36979450000001</v>
      </c>
      <c r="P8" s="6">
        <f>(O8*Q4)+O8</f>
        <v>848.07088833500006</v>
      </c>
      <c r="Q8" s="5">
        <f>(P8*Q4)+P8</f>
        <v>873.51301498505006</v>
      </c>
      <c r="R8" s="5">
        <f>(Q8*Q4)+Q8</f>
        <v>899.71840543460155</v>
      </c>
      <c r="S8" s="8">
        <f>SUM(P8)</f>
        <v>848.07088833500006</v>
      </c>
    </row>
    <row r="9" spans="1:19">
      <c r="A9" t="s">
        <v>40</v>
      </c>
      <c r="B9">
        <v>277</v>
      </c>
      <c r="C9" s="19">
        <v>1</v>
      </c>
      <c r="D9" s="19">
        <v>1</v>
      </c>
      <c r="E9" s="19">
        <v>0</v>
      </c>
      <c r="F9" s="19">
        <v>1</v>
      </c>
      <c r="G9" s="19">
        <v>0</v>
      </c>
      <c r="H9" s="19">
        <v>1</v>
      </c>
      <c r="I9" s="23"/>
      <c r="K9">
        <f>B9*(C9+D9+F9+H9)</f>
        <v>1108</v>
      </c>
      <c r="M9" s="5">
        <f>(B9*Q4)+B9</f>
        <v>285.31</v>
      </c>
      <c r="N9" s="6">
        <f>(M9*Q4)+M9*D9</f>
        <v>293.86930000000001</v>
      </c>
      <c r="O9" s="5">
        <f>(N9*Q4)+N9</f>
        <v>302.68537900000001</v>
      </c>
      <c r="P9" s="6">
        <f>(O9*Q4)+O9</f>
        <v>311.76594037000001</v>
      </c>
      <c r="Q9" s="5">
        <f>(P9*Q4)+P9</f>
        <v>321.11891858109999</v>
      </c>
      <c r="R9" s="6">
        <f>(Q9*Q4)+Q9</f>
        <v>330.75248613853302</v>
      </c>
      <c r="S9" s="8">
        <f>SUM(N9,P9,R9)</f>
        <v>936.38772650853298</v>
      </c>
    </row>
    <row r="10" spans="1:19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I10" s="23"/>
      <c r="K10">
        <f t="shared" si="0"/>
        <v>332.5</v>
      </c>
      <c r="M10" s="6">
        <f>(B10*Q4)+B10</f>
        <v>342.47500000000002</v>
      </c>
      <c r="N10" s="5">
        <f>(M10*Q4)+M10</f>
        <v>352.74925000000002</v>
      </c>
      <c r="O10" s="5">
        <f>(N10*Q4)+N10</f>
        <v>363.3317275</v>
      </c>
      <c r="P10" s="5">
        <f>(O10*Q4)+O10</f>
        <v>374.23167932500002</v>
      </c>
      <c r="Q10" s="5">
        <f>(P10*Q4)+P10</f>
        <v>385.45862970475002</v>
      </c>
      <c r="R10" s="5">
        <f>(Q10*Q4)+Q10</f>
        <v>397.02238859589255</v>
      </c>
      <c r="S10" s="8">
        <f>SUM(M10)</f>
        <v>342.47500000000002</v>
      </c>
    </row>
    <row r="11" spans="1:19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I11" s="23"/>
      <c r="K11">
        <f t="shared" si="0"/>
        <v>379.05</v>
      </c>
      <c r="M11" s="5">
        <f>(B11*Q4)+B11</f>
        <v>390.42150000000004</v>
      </c>
      <c r="N11" s="6">
        <f>(M11*Q4)+M11</f>
        <v>402.13414500000005</v>
      </c>
      <c r="O11" s="5">
        <f>(N11*Q4)+N11</f>
        <v>414.19816935000006</v>
      </c>
      <c r="P11" s="5">
        <f>(O11*Q4)+O11</f>
        <v>426.62411443050007</v>
      </c>
      <c r="Q11" s="5">
        <f>(P11*Q4)+P11</f>
        <v>439.42283786341505</v>
      </c>
      <c r="R11" s="5">
        <f>(Q11*Q4)+Q11</f>
        <v>452.60552299931749</v>
      </c>
      <c r="S11" s="8">
        <f>SUM(N11)</f>
        <v>402.13414500000005</v>
      </c>
    </row>
    <row r="12" spans="1:19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I12" s="23"/>
      <c r="K12">
        <f t="shared" si="0"/>
        <v>332.5</v>
      </c>
      <c r="M12" s="5">
        <f>(B12*Q4)+B12</f>
        <v>342.47500000000002</v>
      </c>
      <c r="N12" s="5">
        <f>(M12*Q4)+M12</f>
        <v>352.74925000000002</v>
      </c>
      <c r="O12" s="6">
        <f>(N12*Q4)+N12</f>
        <v>363.3317275</v>
      </c>
      <c r="P12" s="5">
        <f>(O12*Q4)+O12</f>
        <v>374.23167932500002</v>
      </c>
      <c r="Q12" s="5">
        <f>(P12*Q4)+P12</f>
        <v>385.45862970475002</v>
      </c>
      <c r="R12" s="5">
        <f>(Q12*Q4)+Q12</f>
        <v>397.02238859589255</v>
      </c>
      <c r="S12" s="8">
        <f>SUM(O12)</f>
        <v>363.3317275</v>
      </c>
    </row>
    <row r="13" spans="1:19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I13" s="23"/>
      <c r="K13">
        <f t="shared" si="0"/>
        <v>379.05</v>
      </c>
      <c r="M13" s="5">
        <f>(B13*Q4)+B13</f>
        <v>390.42150000000004</v>
      </c>
      <c r="N13" s="5">
        <f>(M13*Q4)+M13</f>
        <v>402.13414500000005</v>
      </c>
      <c r="O13" s="5">
        <f>(N13*Q4)+N13</f>
        <v>414.19816935000006</v>
      </c>
      <c r="P13" s="6">
        <f>(O13*Q4)+O13</f>
        <v>426.62411443050007</v>
      </c>
      <c r="Q13" s="5">
        <f>(P13*Q4)+P13</f>
        <v>439.42283786341505</v>
      </c>
      <c r="R13" s="5">
        <f>(Q13*Q4)+Q13</f>
        <v>452.60552299931749</v>
      </c>
      <c r="S13" s="8">
        <f>SUM(P13)</f>
        <v>426.62411443050007</v>
      </c>
    </row>
    <row r="14" spans="1:19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I14" s="23"/>
      <c r="K14">
        <f t="shared" si="0"/>
        <v>332.5</v>
      </c>
      <c r="M14" s="5">
        <f>(B14*Q4)+B14</f>
        <v>342.47500000000002</v>
      </c>
      <c r="N14" s="5">
        <f>(M14*Q4)+M14</f>
        <v>352.74925000000002</v>
      </c>
      <c r="O14" s="5">
        <f>(N14*Q4)+N14</f>
        <v>363.3317275</v>
      </c>
      <c r="P14" s="5">
        <f>(O14*Q4)+O14</f>
        <v>374.23167932500002</v>
      </c>
      <c r="Q14" s="6">
        <f>(P14*Q4)+P14</f>
        <v>385.45862970475002</v>
      </c>
      <c r="R14" s="5">
        <f>(Q14*Q4)+Q14</f>
        <v>397.02238859589255</v>
      </c>
      <c r="S14" s="8">
        <f>SUM(Q14)</f>
        <v>385.45862970475002</v>
      </c>
    </row>
    <row r="15" spans="1:19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I15" s="23"/>
      <c r="K15">
        <f t="shared" si="0"/>
        <v>379.05</v>
      </c>
      <c r="M15" s="5">
        <f>(B15*Q4)+B15</f>
        <v>390.42150000000004</v>
      </c>
      <c r="N15" s="5">
        <f>(M15*Q4)+M15</f>
        <v>402.13414500000005</v>
      </c>
      <c r="O15" s="5">
        <f>(N15*Q4)+N15</f>
        <v>414.19816935000006</v>
      </c>
      <c r="P15" s="5">
        <f>(O15*Q4)+O15</f>
        <v>426.62411443050007</v>
      </c>
      <c r="Q15" s="5">
        <f>(P15*Q4)+P15</f>
        <v>439.42283786341505</v>
      </c>
      <c r="R15" s="6">
        <f>(Q15*Q4)+Q15</f>
        <v>452.60552299931749</v>
      </c>
      <c r="S15" s="8">
        <f>SUM(R15)</f>
        <v>452.60552299931749</v>
      </c>
    </row>
    <row r="16" spans="1:19">
      <c r="C16" s="19"/>
      <c r="D16" s="19"/>
      <c r="E16" s="19"/>
      <c r="F16" s="19"/>
      <c r="G16" s="19"/>
      <c r="H16" s="19"/>
      <c r="I16" s="23"/>
      <c r="M16" s="5">
        <f>(B16*Q4)+B16</f>
        <v>0</v>
      </c>
      <c r="N16" s="5">
        <f>(M16*Q4)+M16</f>
        <v>0</v>
      </c>
      <c r="O16" s="5">
        <f>(N16*Q4)+N16</f>
        <v>0</v>
      </c>
      <c r="P16" s="5">
        <f>(O16*Q4)+O16</f>
        <v>0</v>
      </c>
      <c r="Q16" s="5">
        <f>(P16*Q4)+P16</f>
        <v>0</v>
      </c>
      <c r="R16" s="5">
        <f>(Q16*Q4)+Q16</f>
        <v>0</v>
      </c>
      <c r="S16" s="1">
        <f>SUM(N16,P16,R16)</f>
        <v>0</v>
      </c>
    </row>
    <row r="17" spans="1:36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I17" s="23"/>
      <c r="K17">
        <f>SUM(B17)*(C17+D17+E17+F17+G17+H17)</f>
        <v>27</v>
      </c>
      <c r="M17" s="6">
        <f>(B17*Q4)+B17</f>
        <v>4.6349999999999998</v>
      </c>
      <c r="N17" s="6">
        <f>(M17*Q4)+M17</f>
        <v>4.7740499999999999</v>
      </c>
      <c r="O17" s="6">
        <f>(N17*Q4)+N17</f>
        <v>4.9172715</v>
      </c>
      <c r="P17" s="6">
        <f>(O17*Q4)+O17</f>
        <v>5.0647896450000003</v>
      </c>
      <c r="Q17" s="6">
        <f>(P17*Q4)+P17</f>
        <v>5.2167333343500006</v>
      </c>
      <c r="R17" s="6">
        <f>(Q17*Q4)+Q17</f>
        <v>5.3732353343805004</v>
      </c>
      <c r="S17" s="8">
        <f>SUM(M17:R17)</f>
        <v>29.981079813730499</v>
      </c>
    </row>
    <row r="18" spans="1:36">
      <c r="K18">
        <f>SUM(K6:K17)</f>
        <v>8028.1500000000005</v>
      </c>
      <c r="S18" s="5">
        <f>SUM(S6:S17)</f>
        <v>8663.7215816381049</v>
      </c>
    </row>
    <row r="19" spans="1:36">
      <c r="S19" s="15">
        <f>S18/6</f>
        <v>1443.9535969396841</v>
      </c>
      <c r="T19">
        <f>SUM(M20:Q20)/5</f>
        <v>1344.1399964222578</v>
      </c>
    </row>
    <row r="20" spans="1:36">
      <c r="K20" s="5">
        <f>K18/6</f>
        <v>1338.0250000000001</v>
      </c>
      <c r="M20" s="17">
        <f>SUM(M6,M10,M17)</f>
        <v>726.45900000000006</v>
      </c>
      <c r="N20" s="17">
        <f>SUM(N6:N7,N9,N11,N17)</f>
        <v>1726.3495249999999</v>
      </c>
      <c r="O20" s="17">
        <f>SUM(O6,O12,O17)</f>
        <v>770.70035310000003</v>
      </c>
      <c r="P20" s="17">
        <f>SUM(P6:P9,P13,P17)</f>
        <v>2679.5550994075002</v>
      </c>
      <c r="Q20" s="17">
        <f>SUM(Q6,Q14,Q17)</f>
        <v>817.63600460379007</v>
      </c>
      <c r="R20" s="17">
        <f>SUM(R6:R7,R9,R15,R17)</f>
        <v>1943.0215995268152</v>
      </c>
      <c r="S20" s="17">
        <f>SUM(M20:R20)</f>
        <v>8663.7215816381049</v>
      </c>
    </row>
    <row r="23" spans="1:36">
      <c r="A23" s="2" t="s">
        <v>44</v>
      </c>
      <c r="B23" s="22"/>
      <c r="C23" s="22"/>
      <c r="D23" s="22"/>
      <c r="E23" s="22"/>
      <c r="F23" s="22"/>
      <c r="G23" s="22"/>
      <c r="H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I23" s="22"/>
      <c r="AJ23" s="22"/>
    </row>
    <row r="24" spans="1:36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4"/>
      <c r="J24" s="26" t="s">
        <v>95</v>
      </c>
      <c r="K24" s="26"/>
      <c r="L24" s="24" t="s">
        <v>96</v>
      </c>
      <c r="M24" s="24"/>
      <c r="N24" s="26" t="s">
        <v>97</v>
      </c>
      <c r="O24" s="26"/>
      <c r="P24" s="22"/>
      <c r="Q24" s="22"/>
      <c r="R24" s="22"/>
      <c r="S24" s="22"/>
      <c r="T24" s="22" t="s">
        <v>20</v>
      </c>
      <c r="U24" s="22"/>
      <c r="V24" s="11">
        <v>0.02</v>
      </c>
      <c r="W24" s="22"/>
      <c r="X24" s="22"/>
      <c r="Y24" s="22"/>
      <c r="Z24" s="22"/>
      <c r="AA24" s="22"/>
      <c r="AB24" s="22"/>
      <c r="AI24" s="22"/>
      <c r="AJ24" s="22"/>
    </row>
    <row r="25" spans="1:36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5"/>
      <c r="J25" s="27" t="s">
        <v>67</v>
      </c>
      <c r="K25" s="27" t="s">
        <v>68</v>
      </c>
      <c r="L25" s="25" t="s">
        <v>69</v>
      </c>
      <c r="M25" s="25" t="s">
        <v>70</v>
      </c>
      <c r="N25" s="27" t="s">
        <v>71</v>
      </c>
      <c r="O25" s="27" t="s">
        <v>72</v>
      </c>
      <c r="P25" s="4" t="s">
        <v>46</v>
      </c>
      <c r="Q25" s="4"/>
      <c r="R25" s="4" t="s">
        <v>79</v>
      </c>
      <c r="S25" s="4" t="s">
        <v>80</v>
      </c>
      <c r="T25" s="4" t="s">
        <v>81</v>
      </c>
      <c r="U25" s="4" t="s">
        <v>82</v>
      </c>
      <c r="V25" s="4" t="s">
        <v>83</v>
      </c>
      <c r="W25" s="4" t="s">
        <v>84</v>
      </c>
      <c r="X25" s="4" t="s">
        <v>85</v>
      </c>
      <c r="Y25" s="4" t="s">
        <v>86</v>
      </c>
      <c r="Z25" s="4" t="s">
        <v>87</v>
      </c>
      <c r="AA25" s="4" t="s">
        <v>88</v>
      </c>
      <c r="AB25" s="4" t="s">
        <v>89</v>
      </c>
      <c r="AC25" s="4"/>
      <c r="AD25" s="4"/>
      <c r="AE25" s="4"/>
      <c r="AF25" s="4"/>
      <c r="AG25" s="4"/>
      <c r="AH25" s="4"/>
      <c r="AI25" s="4" t="s">
        <v>90</v>
      </c>
      <c r="AJ25" s="4"/>
    </row>
    <row r="26" spans="1:36">
      <c r="A26" s="22" t="s">
        <v>37</v>
      </c>
      <c r="B26" s="22">
        <v>368.3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/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3">
        <v>1</v>
      </c>
      <c r="P26" s="22">
        <f>B26*(C26+D26+E26+F26+G26+H26+J26+K26+L26+M26+N26+O26)</f>
        <v>4419.6000000000004</v>
      </c>
      <c r="Q26" s="22" t="s">
        <v>37</v>
      </c>
      <c r="R26" s="6">
        <f>(B26*V24)+B26</f>
        <v>375.666</v>
      </c>
      <c r="S26" s="6">
        <f>(B26*V24)+B26</f>
        <v>375.666</v>
      </c>
      <c r="T26" s="6">
        <f>(S26*V24)+S26</f>
        <v>383.17932000000002</v>
      </c>
      <c r="U26" s="6">
        <f>(S26*V24)+S26</f>
        <v>383.17932000000002</v>
      </c>
      <c r="V26" s="6">
        <f>(U26*V24)+U26</f>
        <v>390.8429064</v>
      </c>
      <c r="W26" s="6">
        <f>(U26*V24)+U26</f>
        <v>390.8429064</v>
      </c>
      <c r="X26" s="6">
        <f>(W26*V24)+W26</f>
        <v>398.65976452799998</v>
      </c>
      <c r="Y26" s="6">
        <f>(W26*V24)+W26</f>
        <v>398.65976452799998</v>
      </c>
      <c r="Z26" s="6">
        <f>(Y26*V24)+Y26</f>
        <v>406.63295981855998</v>
      </c>
      <c r="AA26" s="6">
        <f>(Y26*V24)+Y26</f>
        <v>406.63295981855998</v>
      </c>
      <c r="AB26" s="6">
        <f>(AA26*V24)+AA26</f>
        <v>414.76561901493119</v>
      </c>
      <c r="AC26" s="6"/>
      <c r="AD26" s="6"/>
      <c r="AE26" s="6"/>
      <c r="AF26" s="6"/>
      <c r="AG26" s="6"/>
      <c r="AH26" s="6"/>
      <c r="AI26" s="6">
        <f>(AB26*AB24)+AB26</f>
        <v>414.76561901493119</v>
      </c>
      <c r="AJ26" s="8">
        <f>SUM(R26:AI26)</f>
        <v>4739.4931395229814</v>
      </c>
    </row>
    <row r="27" spans="1:36">
      <c r="A27" s="22" t="s">
        <v>45</v>
      </c>
      <c r="B27" s="22">
        <v>598.4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/>
      <c r="K27" s="23">
        <v>1</v>
      </c>
      <c r="L27" s="23"/>
      <c r="M27" s="23">
        <v>1</v>
      </c>
      <c r="N27" s="23"/>
      <c r="O27" s="23">
        <v>1</v>
      </c>
      <c r="P27" s="22">
        <f>B27*(C27+D27+E27+F27+G27+H27+J27+K27+L27+M27+N27+O27)</f>
        <v>3590.3999999999996</v>
      </c>
      <c r="Q27" s="22" t="s">
        <v>38</v>
      </c>
      <c r="R27" s="18">
        <f>(B27*V24)+B27</f>
        <v>610.36799999999994</v>
      </c>
      <c r="S27" s="6">
        <f>(B27*V24)+B27</f>
        <v>610.36799999999994</v>
      </c>
      <c r="T27" s="18">
        <f>(S27*V24)+S27</f>
        <v>622.57535999999993</v>
      </c>
      <c r="U27" s="6">
        <f>(S27*V24)+S27</f>
        <v>622.57535999999993</v>
      </c>
      <c r="V27" s="18">
        <f>(U27*V24)+U27</f>
        <v>635.02686719999997</v>
      </c>
      <c r="W27" s="6">
        <f>(U27*V24)+U27</f>
        <v>635.02686719999997</v>
      </c>
      <c r="X27" s="18">
        <f>(W27*V24)+W27</f>
        <v>647.72740454400002</v>
      </c>
      <c r="Y27" s="6">
        <f>(X27*AB24)+X27</f>
        <v>647.72740454400002</v>
      </c>
      <c r="Z27" s="18">
        <f>(Y27*V24)+Y27</f>
        <v>660.68195263488008</v>
      </c>
      <c r="AA27" s="6">
        <f>(Z27*AB24)+Z27</f>
        <v>660.68195263488008</v>
      </c>
      <c r="AB27" s="5">
        <f>(AA27*V24)+AA27</f>
        <v>673.89559168757773</v>
      </c>
      <c r="AC27" s="5"/>
      <c r="AD27" s="5"/>
      <c r="AE27" s="5"/>
      <c r="AF27" s="5"/>
      <c r="AG27" s="5"/>
      <c r="AH27" s="5"/>
      <c r="AI27" s="6">
        <f>(AB27*AB24)+AB27</f>
        <v>673.89559168757773</v>
      </c>
      <c r="AJ27" s="8">
        <f>SUM(S27,U27,W27,Y27,AA27,AI27)</f>
        <v>3850.2751760664578</v>
      </c>
    </row>
    <row r="28" spans="1:36">
      <c r="A28" s="22" t="s">
        <v>43</v>
      </c>
      <c r="B28" s="22">
        <v>753.5</v>
      </c>
      <c r="C28" s="23"/>
      <c r="D28" s="23"/>
      <c r="E28" s="23"/>
      <c r="F28" s="23">
        <v>1</v>
      </c>
      <c r="G28" s="23"/>
      <c r="H28" s="23"/>
      <c r="I28" s="23"/>
      <c r="J28" s="23"/>
      <c r="K28" s="23">
        <v>1</v>
      </c>
      <c r="L28" s="23"/>
      <c r="M28" s="23">
        <v>0</v>
      </c>
      <c r="N28" s="23"/>
      <c r="O28" s="23">
        <v>1</v>
      </c>
      <c r="P28" s="22">
        <f>B28*(C28+D28+E28+F28+G28+H28+J28+K28+L28+M28+N28+O28)</f>
        <v>2260.5</v>
      </c>
      <c r="Q28" s="22" t="s">
        <v>39</v>
      </c>
      <c r="R28" s="18">
        <f>(B28*V24)+B28</f>
        <v>768.57</v>
      </c>
      <c r="S28" s="5">
        <f>(B28*V24)+B28</f>
        <v>768.57</v>
      </c>
      <c r="T28" s="18">
        <f>(S28*V24)+S28</f>
        <v>783.94140000000004</v>
      </c>
      <c r="U28" s="6">
        <f>(S28*V24)+S28</f>
        <v>783.94140000000004</v>
      </c>
      <c r="V28" s="18">
        <f>(U28*V24)+U28</f>
        <v>799.620228</v>
      </c>
      <c r="W28" s="5">
        <f>(U28*V24)+U28</f>
        <v>799.620228</v>
      </c>
      <c r="X28" s="18">
        <f>(W28*V24)+W28</f>
        <v>815.61263255999995</v>
      </c>
      <c r="Y28" s="6">
        <f>(W28*V24)+W28</f>
        <v>815.61263255999995</v>
      </c>
      <c r="Z28" s="18">
        <f>(Y28*V24)+Y28</f>
        <v>831.92488521119992</v>
      </c>
      <c r="AA28" s="5">
        <f>(Y28*V24)+Y28</f>
        <v>831.92488521119992</v>
      </c>
      <c r="AB28" s="5">
        <f>(AA28*V24)+AA28</f>
        <v>848.56338291542397</v>
      </c>
      <c r="AC28" s="5"/>
      <c r="AD28" s="5"/>
      <c r="AE28" s="5"/>
      <c r="AF28" s="5"/>
      <c r="AG28" s="5"/>
      <c r="AH28" s="5"/>
      <c r="AI28" s="6">
        <f>(AB28*AB24)+AB28</f>
        <v>848.56338291542397</v>
      </c>
      <c r="AJ28" s="8">
        <f>SUM(U28,Y28,AI28)</f>
        <v>2448.117415475424</v>
      </c>
    </row>
    <row r="29" spans="1:36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/>
      <c r="J29" s="23">
        <v>1</v>
      </c>
      <c r="K29" s="23">
        <v>1</v>
      </c>
      <c r="L29" s="23">
        <v>2</v>
      </c>
      <c r="M29" s="23">
        <v>1</v>
      </c>
      <c r="N29" s="23">
        <v>1</v>
      </c>
      <c r="O29" s="23">
        <v>1</v>
      </c>
      <c r="P29" s="22">
        <f>B29*(C29+D29+F29+H29+K29+M29+O29)</f>
        <v>1939</v>
      </c>
      <c r="Q29" s="22" t="s">
        <v>40</v>
      </c>
      <c r="R29" s="6">
        <f>B29</f>
        <v>277</v>
      </c>
      <c r="S29" s="6">
        <f>((B29*C29)*V24)+(B29*C29)</f>
        <v>282.54000000000002</v>
      </c>
      <c r="T29" s="6">
        <f>S29</f>
        <v>282.54000000000002</v>
      </c>
      <c r="U29" s="6">
        <f>(T29*V24)+T29</f>
        <v>288.19080000000002</v>
      </c>
      <c r="V29" s="6">
        <f>U29*G29</f>
        <v>576.38160000000005</v>
      </c>
      <c r="W29" s="6">
        <f>(U29*V24)+U29</f>
        <v>293.95461600000004</v>
      </c>
      <c r="X29" s="6">
        <f>(U29*V24)+U29</f>
        <v>293.95461600000004</v>
      </c>
      <c r="Y29" s="6">
        <f>(X29*V24)+X29</f>
        <v>299.83370832000003</v>
      </c>
      <c r="Z29" s="6">
        <f>Y29*L29</f>
        <v>599.66741664000006</v>
      </c>
      <c r="AA29" s="6">
        <f>Z29/2</f>
        <v>299.83370832000003</v>
      </c>
      <c r="AB29" s="6">
        <f>(AA29*V24)+AA29</f>
        <v>305.83038248640003</v>
      </c>
      <c r="AC29" s="6"/>
      <c r="AD29" s="6"/>
      <c r="AE29" s="6"/>
      <c r="AF29" s="6"/>
      <c r="AG29" s="6"/>
      <c r="AH29" s="6"/>
      <c r="AI29" s="6">
        <f>(AA29*V24)+AA29</f>
        <v>305.83038248640003</v>
      </c>
      <c r="AJ29" s="8">
        <f>SUM(R29:AI29)</f>
        <v>4105.5572302527999</v>
      </c>
    </row>
    <row r="30" spans="1:36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2">
        <f t="shared" ref="P30:P35" si="1">B30*(C30+D30+E30+F30+G30+H30)</f>
        <v>332.5</v>
      </c>
      <c r="Q30" s="22" t="s">
        <v>12</v>
      </c>
      <c r="R30" s="12">
        <v>285</v>
      </c>
      <c r="S30" s="5">
        <f>(B30*V24)+B30</f>
        <v>339.15</v>
      </c>
      <c r="T30" s="18">
        <f>(S30*V24)+S30</f>
        <v>345.93299999999999</v>
      </c>
      <c r="U30" s="5">
        <f>(S30*V24)+S30</f>
        <v>345.93299999999999</v>
      </c>
      <c r="V30" s="18">
        <f>(U30*V24)+U30</f>
        <v>352.85165999999998</v>
      </c>
      <c r="W30" s="5">
        <f>(U30*V24)+U30</f>
        <v>352.85165999999998</v>
      </c>
      <c r="X30" s="18">
        <f>(W30*V24)+W30</f>
        <v>359.90869319999996</v>
      </c>
      <c r="Y30" s="5">
        <f>(X30*W24)+X30</f>
        <v>359.90869319999996</v>
      </c>
      <c r="Z30" s="18">
        <f>(Y30*V24)+Y30</f>
        <v>367.10686706399997</v>
      </c>
      <c r="AA30" s="5">
        <f>(Z30*W24)+Z30</f>
        <v>367.10686706399997</v>
      </c>
      <c r="AB30" s="5">
        <f>(AA30*V24)+AA30</f>
        <v>374.44900440527999</v>
      </c>
      <c r="AC30" s="5"/>
      <c r="AD30" s="5"/>
      <c r="AE30" s="5"/>
      <c r="AF30" s="5"/>
      <c r="AG30" s="5"/>
      <c r="AH30" s="5"/>
      <c r="AI30" s="5">
        <f>(AB30*W24)+AB30</f>
        <v>374.44900440527999</v>
      </c>
      <c r="AJ30" s="8">
        <f>SUM(R30)</f>
        <v>285</v>
      </c>
    </row>
    <row r="31" spans="1:36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2">
        <f t="shared" si="1"/>
        <v>379.05</v>
      </c>
      <c r="Q31" s="22" t="s">
        <v>13</v>
      </c>
      <c r="R31" s="22">
        <v>325</v>
      </c>
      <c r="S31" s="6">
        <f>(B31*V24)+B31</f>
        <v>386.63100000000003</v>
      </c>
      <c r="T31" s="18">
        <f>(S31*V24)+S31</f>
        <v>394.36362000000003</v>
      </c>
      <c r="U31" s="5">
        <f>(S31*V24)+S31</f>
        <v>394.36362000000003</v>
      </c>
      <c r="V31" s="18">
        <f>(U31*V24)+U31</f>
        <v>402.2508924</v>
      </c>
      <c r="W31" s="5">
        <f>(U31*V24)+U31</f>
        <v>402.2508924</v>
      </c>
      <c r="X31" s="18">
        <f>(W31*V24)+W31</f>
        <v>410.29591024799998</v>
      </c>
      <c r="Y31" s="5">
        <f>(W31*V24)+W31</f>
        <v>410.29591024799998</v>
      </c>
      <c r="Z31" s="18">
        <f>(Y31*V24)+Y31</f>
        <v>418.50182845296001</v>
      </c>
      <c r="AA31" s="5">
        <f>(Y31*V24)+Y31</f>
        <v>418.50182845296001</v>
      </c>
      <c r="AB31" s="5">
        <f>(AA31*V24)+AA31</f>
        <v>426.87186502201922</v>
      </c>
      <c r="AC31" s="5"/>
      <c r="AD31" s="5"/>
      <c r="AE31" s="5"/>
      <c r="AF31" s="5"/>
      <c r="AG31" s="5"/>
      <c r="AH31" s="5"/>
      <c r="AI31" s="5">
        <f>(AA31*V24)+AA31</f>
        <v>426.87186502201922</v>
      </c>
      <c r="AJ31" s="8">
        <f>SUM(S31)</f>
        <v>386.63100000000003</v>
      </c>
    </row>
    <row r="32" spans="1:36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2">
        <f t="shared" si="1"/>
        <v>332.5</v>
      </c>
      <c r="Q32" s="22" t="s">
        <v>14</v>
      </c>
      <c r="R32" s="22">
        <v>285</v>
      </c>
      <c r="S32" s="5">
        <f>(B32*V24)+B32</f>
        <v>339.15</v>
      </c>
      <c r="T32" s="6">
        <f>(S32*V24)+S32</f>
        <v>345.93299999999999</v>
      </c>
      <c r="U32" s="5">
        <f>(S32*V24)+S32</f>
        <v>345.93299999999999</v>
      </c>
      <c r="V32" s="18">
        <f>(U32*V24)+U32</f>
        <v>352.85165999999998</v>
      </c>
      <c r="W32" s="5">
        <f>(U32*V24)+U32</f>
        <v>352.85165999999998</v>
      </c>
      <c r="X32" s="18">
        <f>(W32*V24)+W32</f>
        <v>359.90869319999996</v>
      </c>
      <c r="Y32" s="5">
        <f>(W32*V24)+W32</f>
        <v>359.90869319999996</v>
      </c>
      <c r="Z32" s="18">
        <f>(Y32*V24)+Y32</f>
        <v>367.10686706399997</v>
      </c>
      <c r="AA32" s="5">
        <f>(Y32*V24)+Y32</f>
        <v>367.10686706399997</v>
      </c>
      <c r="AB32" s="5">
        <f>(AA32*V24)+AA32</f>
        <v>374.44900440527999</v>
      </c>
      <c r="AC32" s="5"/>
      <c r="AD32" s="5"/>
      <c r="AE32" s="5"/>
      <c r="AF32" s="5"/>
      <c r="AG32" s="5"/>
      <c r="AH32" s="5"/>
      <c r="AI32" s="5">
        <f>(AA32*V24)+AA32</f>
        <v>374.44900440527999</v>
      </c>
      <c r="AJ32" s="8">
        <f>SUM(T32)</f>
        <v>345.93299999999999</v>
      </c>
    </row>
    <row r="33" spans="1:36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3"/>
      <c r="P33" s="22">
        <f t="shared" si="1"/>
        <v>379.05</v>
      </c>
      <c r="Q33" s="22" t="s">
        <v>15</v>
      </c>
      <c r="R33" s="22">
        <v>325</v>
      </c>
      <c r="S33" s="5">
        <f>(B33*V24)+B33</f>
        <v>386.63100000000003</v>
      </c>
      <c r="T33" s="18">
        <f>(S33*V24)+S33</f>
        <v>394.36362000000003</v>
      </c>
      <c r="U33" s="6">
        <f>(S33*V24)+S33</f>
        <v>394.36362000000003</v>
      </c>
      <c r="V33" s="18">
        <f>(U33*V24)+U33</f>
        <v>402.2508924</v>
      </c>
      <c r="W33" s="5">
        <f>(U33*V24)+U33</f>
        <v>402.2508924</v>
      </c>
      <c r="X33" s="18">
        <f>(W33*V24)+W33</f>
        <v>410.29591024799998</v>
      </c>
      <c r="Y33" s="5">
        <f>(W33*V24)+W33</f>
        <v>410.29591024799998</v>
      </c>
      <c r="Z33" s="18">
        <f>(Y33*V24)+Y33</f>
        <v>418.50182845296001</v>
      </c>
      <c r="AA33" s="5">
        <f>(Y33*V24)+Y33</f>
        <v>418.50182845296001</v>
      </c>
      <c r="AB33" s="5">
        <f>(AA33*V24)+AA33</f>
        <v>426.87186502201922</v>
      </c>
      <c r="AC33" s="5"/>
      <c r="AD33" s="5"/>
      <c r="AE33" s="5"/>
      <c r="AF33" s="5"/>
      <c r="AG33" s="5"/>
      <c r="AH33" s="5"/>
      <c r="AI33" s="5">
        <f>(AA33*V24)+AA33</f>
        <v>426.87186502201922</v>
      </c>
      <c r="AJ33" s="8">
        <f>SUM(U33)</f>
        <v>394.36362000000003</v>
      </c>
    </row>
    <row r="34" spans="1:36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3"/>
      <c r="P34" s="22">
        <f t="shared" si="1"/>
        <v>332.5</v>
      </c>
      <c r="Q34" s="22" t="s">
        <v>16</v>
      </c>
      <c r="R34" s="22">
        <v>285</v>
      </c>
      <c r="S34" s="5">
        <f>(B34*V24)+B34</f>
        <v>339.15</v>
      </c>
      <c r="T34" s="18">
        <f>(S34*V24)+S34</f>
        <v>345.93299999999999</v>
      </c>
      <c r="U34" s="5">
        <f>(S34*V24)+S34</f>
        <v>345.93299999999999</v>
      </c>
      <c r="V34" s="6">
        <f>(U34*V24)+U34</f>
        <v>352.85165999999998</v>
      </c>
      <c r="W34" s="5">
        <f>(U34*V24)+U34</f>
        <v>352.85165999999998</v>
      </c>
      <c r="X34" s="18">
        <f>(W34*V24)+W34</f>
        <v>359.90869319999996</v>
      </c>
      <c r="Y34" s="5">
        <f>(W34*V24)+W34</f>
        <v>359.90869319999996</v>
      </c>
      <c r="Z34" s="18">
        <f>(Y34*V24)+Y34</f>
        <v>367.10686706399997</v>
      </c>
      <c r="AA34" s="5">
        <f>(Y34*V24)+Y34</f>
        <v>367.10686706399997</v>
      </c>
      <c r="AB34" s="5">
        <f>(AA34*V24)+AA34</f>
        <v>374.44900440527999</v>
      </c>
      <c r="AC34" s="5"/>
      <c r="AD34" s="5"/>
      <c r="AE34" s="5"/>
      <c r="AF34" s="5"/>
      <c r="AG34" s="5"/>
      <c r="AH34" s="5"/>
      <c r="AI34" s="5">
        <f>(AA34*V24)+AA34</f>
        <v>374.44900440527999</v>
      </c>
      <c r="AJ34" s="8">
        <f>SUM(V34)</f>
        <v>352.85165999999998</v>
      </c>
    </row>
    <row r="35" spans="1:36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3"/>
      <c r="P35" s="22">
        <f t="shared" si="1"/>
        <v>379.05</v>
      </c>
      <c r="Q35" s="22" t="s">
        <v>17</v>
      </c>
      <c r="R35" s="22">
        <v>325</v>
      </c>
      <c r="S35" s="5">
        <f>(B35*V24)+B35</f>
        <v>386.63100000000003</v>
      </c>
      <c r="T35" s="18">
        <f>(S35*V24)+S35</f>
        <v>394.36362000000003</v>
      </c>
      <c r="U35" s="5">
        <f>(S35*V24)+S35</f>
        <v>394.36362000000003</v>
      </c>
      <c r="V35" s="18">
        <f>(U35*V24)+U35</f>
        <v>402.2508924</v>
      </c>
      <c r="W35" s="6">
        <f>(U35*V24)+U35</f>
        <v>402.2508924</v>
      </c>
      <c r="X35" s="18">
        <f>(W35*V24)+W35</f>
        <v>410.29591024799998</v>
      </c>
      <c r="Y35" s="5">
        <f>(W35*V24)+W35</f>
        <v>410.29591024799998</v>
      </c>
      <c r="Z35" s="18">
        <f>(Y35*V24)+Y35</f>
        <v>418.50182845296001</v>
      </c>
      <c r="AA35" s="5">
        <f>(Y35*V24)+Y35</f>
        <v>418.50182845296001</v>
      </c>
      <c r="AB35" s="5">
        <f>(AA35*V24)+AA35</f>
        <v>426.87186502201922</v>
      </c>
      <c r="AC35" s="5"/>
      <c r="AD35" s="5"/>
      <c r="AE35" s="5"/>
      <c r="AF35" s="5"/>
      <c r="AG35" s="5"/>
      <c r="AH35" s="5"/>
      <c r="AI35" s="5">
        <f>(AA35*V24)+AA35</f>
        <v>426.87186502201922</v>
      </c>
      <c r="AJ35" s="8">
        <f>SUM(W35)</f>
        <v>402.2508924</v>
      </c>
    </row>
    <row r="36" spans="1:36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3"/>
      <c r="P36" s="22">
        <f>B36*(C36+D36+E36+F36+G36+H36+J36)</f>
        <v>332.5</v>
      </c>
      <c r="Q36" s="22" t="s">
        <v>73</v>
      </c>
      <c r="R36" s="22">
        <v>285</v>
      </c>
      <c r="S36" s="5">
        <f>(B36*V24)+B36</f>
        <v>339.15</v>
      </c>
      <c r="T36" s="18">
        <f>(S36*V24)+S36</f>
        <v>345.93299999999999</v>
      </c>
      <c r="U36" s="5">
        <f>(S36*V24)+S36</f>
        <v>345.93299999999999</v>
      </c>
      <c r="V36" s="18">
        <f>(U36*V24)+U36</f>
        <v>352.85165999999998</v>
      </c>
      <c r="W36" s="5">
        <f>(U36*V24)+U36</f>
        <v>352.85165999999998</v>
      </c>
      <c r="X36" s="6">
        <f>(W36*V24)+W36</f>
        <v>359.90869319999996</v>
      </c>
      <c r="Y36" s="5">
        <f>(W36*V24)+W36</f>
        <v>359.90869319999996</v>
      </c>
      <c r="Z36" s="18">
        <f>(Y36*V24)+Y36</f>
        <v>367.10686706399997</v>
      </c>
      <c r="AA36" s="5">
        <f>(Y36*V24)+Y36</f>
        <v>367.10686706399997</v>
      </c>
      <c r="AB36" s="5">
        <f>(AA36*V24)+AA36</f>
        <v>374.44900440527999</v>
      </c>
      <c r="AC36" s="5"/>
      <c r="AD36" s="5"/>
      <c r="AE36" s="5"/>
      <c r="AF36" s="5"/>
      <c r="AG36" s="5"/>
      <c r="AH36" s="5"/>
      <c r="AI36" s="5">
        <f>(AA36*V24)+AA36</f>
        <v>374.44900440527999</v>
      </c>
      <c r="AJ36" s="8">
        <f>SUM(X36)</f>
        <v>359.90869319999996</v>
      </c>
    </row>
    <row r="37" spans="1:36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3"/>
      <c r="P37" s="22">
        <f>B37*(C37+D37+E37+F37+G37+H37+J37+K37+L37+M37+N37+O37)</f>
        <v>379.05</v>
      </c>
      <c r="Q37" s="22" t="s">
        <v>74</v>
      </c>
      <c r="R37" s="22">
        <v>325</v>
      </c>
      <c r="S37" s="5">
        <f>(B37*V24)+B37</f>
        <v>386.63100000000003</v>
      </c>
      <c r="T37" s="18">
        <f>(S37*V24)+S37</f>
        <v>394.36362000000003</v>
      </c>
      <c r="U37" s="5">
        <f>(S37*V24)+S37</f>
        <v>394.36362000000003</v>
      </c>
      <c r="V37" s="18">
        <f>(U37*V24)+U37</f>
        <v>402.2508924</v>
      </c>
      <c r="W37" s="5">
        <f>(U37*V24)+U37</f>
        <v>402.2508924</v>
      </c>
      <c r="X37" s="18">
        <f>(W37*V24)+W37</f>
        <v>410.29591024799998</v>
      </c>
      <c r="Y37" s="6">
        <f>(W37*V24)+W37</f>
        <v>410.29591024799998</v>
      </c>
      <c r="Z37" s="18">
        <f>(Y37*V24)+Y37</f>
        <v>418.50182845296001</v>
      </c>
      <c r="AA37" s="5">
        <f>(Y37*V24)+Y37</f>
        <v>418.50182845296001</v>
      </c>
      <c r="AB37" s="5">
        <f>(AA37*V24)+AA37</f>
        <v>426.87186502201922</v>
      </c>
      <c r="AC37" s="5"/>
      <c r="AD37" s="5"/>
      <c r="AE37" s="5"/>
      <c r="AF37" s="5"/>
      <c r="AG37" s="5"/>
      <c r="AH37" s="5"/>
      <c r="AI37" s="5">
        <f>(AA37*V24)+AA37</f>
        <v>426.87186502201922</v>
      </c>
      <c r="AJ37" s="8">
        <f>SUM(Y37)</f>
        <v>410.29591024799998</v>
      </c>
    </row>
    <row r="38" spans="1:36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3"/>
      <c r="P38" s="22">
        <f>B38*(C38+D38+E38+F38+G38+H38+J38+K38+L38+M38+N38+O38)</f>
        <v>332.5</v>
      </c>
      <c r="Q38" s="22" t="s">
        <v>75</v>
      </c>
      <c r="R38" s="22">
        <v>285</v>
      </c>
      <c r="S38" s="5">
        <f>(B38*V24)+B38</f>
        <v>339.15</v>
      </c>
      <c r="T38" s="18">
        <f>(S38*V24)+S38</f>
        <v>345.93299999999999</v>
      </c>
      <c r="U38" s="5">
        <f>(S38*V24)+S38</f>
        <v>345.93299999999999</v>
      </c>
      <c r="V38" s="18">
        <f>(U38*V24)+U38</f>
        <v>352.85165999999998</v>
      </c>
      <c r="W38" s="5">
        <f>(U38*V24)+U38</f>
        <v>352.85165999999998</v>
      </c>
      <c r="X38" s="18">
        <f>(W38*V24)+W38</f>
        <v>359.90869319999996</v>
      </c>
      <c r="Y38" s="5">
        <f>(W38*V24)+W38</f>
        <v>359.90869319999996</v>
      </c>
      <c r="Z38" s="6">
        <f>(Y38*V24)+Y38</f>
        <v>367.10686706399997</v>
      </c>
      <c r="AA38" s="5">
        <f>(Y38*V24)+Y38</f>
        <v>367.10686706399997</v>
      </c>
      <c r="AB38" s="5">
        <f>(AA38*V24)+AA38</f>
        <v>374.44900440527999</v>
      </c>
      <c r="AC38" s="5"/>
      <c r="AD38" s="5"/>
      <c r="AE38" s="5"/>
      <c r="AF38" s="5"/>
      <c r="AG38" s="5"/>
      <c r="AH38" s="5"/>
      <c r="AI38" s="5">
        <f>(AA38*V24)+AA38</f>
        <v>374.44900440527999</v>
      </c>
      <c r="AJ38" s="8">
        <f>SUM(Z38)</f>
        <v>367.10686706399997</v>
      </c>
    </row>
    <row r="39" spans="1:36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3"/>
      <c r="P39" s="22">
        <f>B39*(C39+D39+E39+F39+G39+H39+J39+K39+L39+M39+N39+O39)</f>
        <v>379.05</v>
      </c>
      <c r="Q39" s="22" t="s">
        <v>76</v>
      </c>
      <c r="R39" s="22">
        <v>325</v>
      </c>
      <c r="S39" s="5">
        <f>(B39*V24)+B39</f>
        <v>386.63100000000003</v>
      </c>
      <c r="T39" s="18">
        <f>(S39*V24)+S39</f>
        <v>394.36362000000003</v>
      </c>
      <c r="U39" s="5">
        <f>(S39*V24)+S39</f>
        <v>394.36362000000003</v>
      </c>
      <c r="V39" s="18">
        <f>(U39*V24)+U39</f>
        <v>402.2508924</v>
      </c>
      <c r="W39" s="5">
        <f>(U39*V24)+U39</f>
        <v>402.2508924</v>
      </c>
      <c r="X39" s="18">
        <f>(W39*V24)+W39</f>
        <v>410.29591024799998</v>
      </c>
      <c r="Y39" s="5">
        <f>(W39*V24)+W39</f>
        <v>410.29591024799998</v>
      </c>
      <c r="Z39" s="18">
        <f>(Y39*V24)+Y39</f>
        <v>418.50182845296001</v>
      </c>
      <c r="AA39" s="6">
        <f>(Y39*V24)+Y39</f>
        <v>418.50182845296001</v>
      </c>
      <c r="AB39" s="5">
        <f>(AA39*V24)+AA39</f>
        <v>426.87186502201922</v>
      </c>
      <c r="AC39" s="5"/>
      <c r="AD39" s="5"/>
      <c r="AE39" s="5"/>
      <c r="AF39" s="5"/>
      <c r="AG39" s="5"/>
      <c r="AH39" s="5"/>
      <c r="AI39" s="5">
        <f>(AA39*V24)+AA39</f>
        <v>426.87186502201922</v>
      </c>
      <c r="AJ39" s="8">
        <f>SUM(AA39)</f>
        <v>418.50182845296001</v>
      </c>
    </row>
    <row r="40" spans="1:36">
      <c r="A40" s="22" t="s">
        <v>77</v>
      </c>
      <c r="B40" s="22">
        <v>332.5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3"/>
      <c r="P40" s="22">
        <f>B40*(C40+D40+E40+F40+G40+H40+J40+K40+L40+M40+N40+O40)</f>
        <v>332.5</v>
      </c>
      <c r="Q40" s="22" t="s">
        <v>77</v>
      </c>
      <c r="R40" s="22">
        <v>285</v>
      </c>
      <c r="S40" s="5">
        <f>(B40*V24)+B40</f>
        <v>339.15</v>
      </c>
      <c r="T40" s="18">
        <f>(S40*V24)+S40</f>
        <v>345.93299999999999</v>
      </c>
      <c r="U40" s="5">
        <f>(S40*V24)+S40</f>
        <v>345.93299999999999</v>
      </c>
      <c r="V40" s="18">
        <f>(U40*V24)+U40</f>
        <v>352.85165999999998</v>
      </c>
      <c r="W40" s="5">
        <f>(U40*V24)+U40</f>
        <v>352.85165999999998</v>
      </c>
      <c r="X40" s="18">
        <f>(W40*V24)+W40</f>
        <v>359.90869319999996</v>
      </c>
      <c r="Y40" s="5">
        <f>(W40*V24)+W40</f>
        <v>359.90869319999996</v>
      </c>
      <c r="Z40" s="18">
        <f>(Y40*V24)+Y40</f>
        <v>367.10686706399997</v>
      </c>
      <c r="AA40" s="5">
        <f>(Y40*V24)+Y40</f>
        <v>367.10686706399997</v>
      </c>
      <c r="AB40" s="6">
        <f>(AA40*V24)+AA40</f>
        <v>374.44900440527999</v>
      </c>
      <c r="AC40" s="6"/>
      <c r="AD40" s="6"/>
      <c r="AE40" s="6"/>
      <c r="AF40" s="6"/>
      <c r="AG40" s="6"/>
      <c r="AH40" s="6"/>
      <c r="AI40" s="5">
        <f>(AA40*V24)+AA40</f>
        <v>374.44900440527999</v>
      </c>
      <c r="AJ40" s="8">
        <f>SUM(AB40)</f>
        <v>374.44900440527999</v>
      </c>
    </row>
    <row r="41" spans="1:36">
      <c r="A41" s="22" t="s">
        <v>78</v>
      </c>
      <c r="B41" s="22">
        <v>379.05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>
        <v>1</v>
      </c>
      <c r="P41" s="22">
        <f>B41*(C41+D41+E41+F41+G41+H41+J41+K41+L41+M41+N41+O41)</f>
        <v>379.05</v>
      </c>
      <c r="Q41" s="22" t="s">
        <v>78</v>
      </c>
      <c r="R41" s="22">
        <v>325</v>
      </c>
      <c r="S41" s="5">
        <f>(B41*V24)+B41</f>
        <v>386.63100000000003</v>
      </c>
      <c r="T41" s="18">
        <f>(S41*V24)+S41</f>
        <v>394.36362000000003</v>
      </c>
      <c r="U41" s="5">
        <f>(S41*V24)+S41</f>
        <v>394.36362000000003</v>
      </c>
      <c r="V41" s="18">
        <f>(U41*V24)+U41</f>
        <v>402.2508924</v>
      </c>
      <c r="W41" s="5">
        <f>(U41*V24)+U41</f>
        <v>402.2508924</v>
      </c>
      <c r="X41" s="18">
        <f>(W41*V24)+W41</f>
        <v>410.29591024799998</v>
      </c>
      <c r="Y41" s="5">
        <f>(W41*V24)+W41</f>
        <v>410.29591024799998</v>
      </c>
      <c r="Z41" s="18">
        <f>(Y41*V24)+Y41</f>
        <v>418.50182845296001</v>
      </c>
      <c r="AA41" s="5">
        <f>(Y41*V24)+Y41</f>
        <v>418.50182845296001</v>
      </c>
      <c r="AB41" s="5">
        <f>(AA41*V24)+AA41</f>
        <v>426.87186502201922</v>
      </c>
      <c r="AC41" s="5"/>
      <c r="AD41" s="5"/>
      <c r="AE41" s="5"/>
      <c r="AF41" s="5"/>
      <c r="AG41" s="5"/>
      <c r="AH41" s="5"/>
      <c r="AI41" s="6">
        <f>(AA41*V24)+AA41</f>
        <v>426.87186502201922</v>
      </c>
      <c r="AJ41" s="8">
        <f>SUM(AI41)</f>
        <v>426.87186502201922</v>
      </c>
    </row>
    <row r="42" spans="1:36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2"/>
      <c r="Q42" s="22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8"/>
    </row>
    <row r="43" spans="1:36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/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3">
        <v>1</v>
      </c>
      <c r="P43" s="22">
        <f>SUM(B43)*(C43+D43+E43+F43+G43+H43+J43+K43+L43+M43+N43+O43)</f>
        <v>54</v>
      </c>
      <c r="Q43" s="22" t="s">
        <v>19</v>
      </c>
      <c r="R43" s="6">
        <f>(B43*V24)+B43</f>
        <v>4.59</v>
      </c>
      <c r="S43" s="6">
        <f>(B43*V24)+B43</f>
        <v>4.59</v>
      </c>
      <c r="T43" s="6">
        <f>(S43*V24)+S43</f>
        <v>4.6818</v>
      </c>
      <c r="U43" s="6">
        <f>(S43*V24)+S43</f>
        <v>4.6818</v>
      </c>
      <c r="V43" s="6">
        <f>(U43*V24)+U43</f>
        <v>4.775436</v>
      </c>
      <c r="W43" s="6">
        <f>(U43*V24)+U43</f>
        <v>4.775436</v>
      </c>
      <c r="X43" s="6">
        <f>(W43*V24)+W43</f>
        <v>4.8709447199999998</v>
      </c>
      <c r="Y43" s="6">
        <f>(W43*V24)+W43</f>
        <v>4.8709447199999998</v>
      </c>
      <c r="Z43" s="6">
        <f>(Y43*V24)+Y43</f>
        <v>4.9683636143999994</v>
      </c>
      <c r="AA43" s="6">
        <f>(Y43*V24)+Y43</f>
        <v>4.9683636143999994</v>
      </c>
      <c r="AB43" s="6">
        <f>(AA43*V24)+AA43</f>
        <v>5.0677308866879995</v>
      </c>
      <c r="AC43" s="6"/>
      <c r="AD43" s="6"/>
      <c r="AE43" s="6"/>
      <c r="AF43" s="6"/>
      <c r="AG43" s="6"/>
      <c r="AH43" s="6"/>
      <c r="AI43" s="6">
        <f>(AA43*V24)+AA43</f>
        <v>5.0677308866879995</v>
      </c>
      <c r="AJ43" s="8">
        <f>SUM(R43:AI43)</f>
        <v>57.908550442175979</v>
      </c>
    </row>
    <row r="44" spans="1:36">
      <c r="A44" s="22"/>
      <c r="B44" s="22"/>
      <c r="C44" s="22"/>
      <c r="D44" s="22"/>
      <c r="E44" s="22"/>
      <c r="F44" s="22"/>
      <c r="G44" s="22"/>
      <c r="H44" s="22"/>
      <c r="J44" s="22"/>
      <c r="K44" s="22"/>
      <c r="L44" s="22"/>
      <c r="M44" s="22"/>
      <c r="N44" s="22"/>
      <c r="O44" s="22"/>
      <c r="P44" s="1">
        <f>SUM(P26:P43)</f>
        <v>16532.799999999996</v>
      </c>
      <c r="Q44" s="22"/>
      <c r="R44" s="22">
        <f>P44/6</f>
        <v>2755.4666666666658</v>
      </c>
      <c r="S44" s="22"/>
      <c r="T44" s="22"/>
      <c r="U44" s="22"/>
      <c r="V44" s="22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8">
        <f>SUM(AJ26:AJ43)</f>
        <v>19725.5158525521</v>
      </c>
    </row>
    <row r="45" spans="1:36">
      <c r="A45" s="22"/>
      <c r="B45" s="22"/>
      <c r="C45" s="22"/>
      <c r="D45" s="22"/>
      <c r="E45" s="22"/>
      <c r="F45" s="22"/>
      <c r="G45" s="22"/>
      <c r="H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I45" s="22"/>
      <c r="AJ45" s="15">
        <f>AJ44/12</f>
        <v>1643.7929877126751</v>
      </c>
    </row>
    <row r="46" spans="1:36">
      <c r="A46" s="22"/>
      <c r="B46" s="22"/>
      <c r="C46" s="22"/>
      <c r="D46" s="22"/>
      <c r="E46" s="22"/>
      <c r="F46" s="22"/>
      <c r="G46" s="22"/>
      <c r="H46" s="22"/>
      <c r="J46" s="22"/>
      <c r="K46" s="22"/>
      <c r="L46" s="22"/>
      <c r="M46" s="22"/>
      <c r="N46" s="22"/>
      <c r="O46" s="22"/>
      <c r="P46" s="22">
        <f>P44/12</f>
        <v>1377.7333333333329</v>
      </c>
      <c r="Q46" s="22"/>
      <c r="R46" s="9">
        <f>SUM(R26,R29:R30,R43)</f>
        <v>942.25599999999997</v>
      </c>
      <c r="S46" s="9">
        <f>SUM(S26:S27,S29,S31,S42:S43)</f>
        <v>1659.7949999999998</v>
      </c>
      <c r="T46" s="9">
        <f>SUM(T26,T29,T32,T43)</f>
        <v>1016.33412</v>
      </c>
      <c r="U46" s="9">
        <f>SUM(U26:U29,U33,U43)</f>
        <v>2476.9322999999999</v>
      </c>
      <c r="V46" s="9">
        <f>SUM(V26,V29,V34,V43)</f>
        <v>1324.8516024</v>
      </c>
      <c r="W46" s="9">
        <f>SUM(W26:W27,W29,W35,W43)</f>
        <v>1726.8507179999997</v>
      </c>
      <c r="X46" s="9">
        <f>SUM(X26,X29,X36,X43)</f>
        <v>1057.394018448</v>
      </c>
      <c r="Y46" s="9">
        <f>SUM(Y26:Y29,Y37,Y42:Y43)</f>
        <v>2577.0003649199998</v>
      </c>
      <c r="Z46" s="9">
        <f>SUM(Z26,Z29,Z38,Z43)</f>
        <v>1378.3756071369601</v>
      </c>
      <c r="AA46" s="9">
        <f>SUM(AA26:AA27,AA29,AA39,AA43)</f>
        <v>1790.6188128408003</v>
      </c>
      <c r="AB46" s="9">
        <f>SUM(AB26,AB29,AB40,AB43)</f>
        <v>1100.1127367932991</v>
      </c>
      <c r="AC46" s="9"/>
      <c r="AD46" s="9"/>
      <c r="AE46" s="9"/>
      <c r="AF46" s="9"/>
      <c r="AG46" s="9"/>
      <c r="AH46" s="9"/>
      <c r="AI46" s="9">
        <f>SUM(AI26:AI29,AI41,AI43)</f>
        <v>2674.9945720130404</v>
      </c>
      <c r="AJ46" s="9">
        <f>SUM(R46:AI46)</f>
        <v>19725.5158525521</v>
      </c>
    </row>
    <row r="49" spans="1:55">
      <c r="A49" s="2" t="s">
        <v>148</v>
      </c>
      <c r="B49" s="22" t="s">
        <v>9</v>
      </c>
      <c r="C49" s="22"/>
      <c r="D49" s="22"/>
      <c r="E49" s="22"/>
      <c r="F49" s="22"/>
      <c r="G49" s="22"/>
      <c r="H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 t="s">
        <v>20</v>
      </c>
      <c r="V49" s="22"/>
      <c r="W49" s="28">
        <v>1.02</v>
      </c>
      <c r="X49" s="22"/>
      <c r="Y49" s="22"/>
      <c r="Z49" s="22"/>
      <c r="AA49" s="22"/>
      <c r="AB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</row>
    <row r="50" spans="1:55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29"/>
      <c r="AC50" s="29"/>
      <c r="AD50" s="29"/>
      <c r="AE50" s="29"/>
      <c r="AF50" s="29"/>
      <c r="AG50" s="29"/>
      <c r="AH50" s="4" t="s">
        <v>46</v>
      </c>
      <c r="AI50" s="4"/>
      <c r="AJ50" s="4" t="s">
        <v>124</v>
      </c>
      <c r="AK50" s="4" t="s">
        <v>125</v>
      </c>
      <c r="AL50" s="4" t="s">
        <v>80</v>
      </c>
      <c r="AM50" s="4" t="s">
        <v>126</v>
      </c>
      <c r="AN50" s="4" t="s">
        <v>127</v>
      </c>
      <c r="AO50" s="4" t="s">
        <v>82</v>
      </c>
      <c r="AP50" s="4" t="s">
        <v>128</v>
      </c>
      <c r="AQ50" s="4" t="s">
        <v>129</v>
      </c>
      <c r="AR50" s="4" t="s">
        <v>84</v>
      </c>
      <c r="AS50" s="4" t="s">
        <v>130</v>
      </c>
      <c r="AT50" s="4" t="s">
        <v>131</v>
      </c>
      <c r="AU50" s="4" t="s">
        <v>86</v>
      </c>
      <c r="AV50" s="4" t="s">
        <v>132</v>
      </c>
      <c r="AW50" s="4" t="s">
        <v>133</v>
      </c>
      <c r="AX50" s="4" t="s">
        <v>88</v>
      </c>
      <c r="AY50" s="4" t="s">
        <v>134</v>
      </c>
      <c r="AZ50" s="4" t="s">
        <v>135</v>
      </c>
      <c r="BA50" s="4" t="s">
        <v>90</v>
      </c>
      <c r="BB50" s="4"/>
    </row>
    <row r="51" spans="1:55">
      <c r="A51" s="22" t="s">
        <v>37</v>
      </c>
      <c r="B51" s="22">
        <v>358.6</v>
      </c>
      <c r="C51" s="5">
        <f t="shared" ref="C51:H51" si="2">B51*$W$49</f>
        <v>365.77200000000005</v>
      </c>
      <c r="D51" s="5">
        <f t="shared" si="2"/>
        <v>373.08744000000007</v>
      </c>
      <c r="E51" s="5">
        <f t="shared" si="2"/>
        <v>380.54918880000008</v>
      </c>
      <c r="F51" s="5">
        <f t="shared" si="2"/>
        <v>388.16017257600009</v>
      </c>
      <c r="G51" s="5">
        <f t="shared" si="2"/>
        <v>395.92337602752008</v>
      </c>
      <c r="H51" s="5">
        <f t="shared" si="2"/>
        <v>403.84184354807047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30"/>
      <c r="AC51" s="30"/>
      <c r="AD51" s="30"/>
      <c r="AE51" s="30"/>
      <c r="AF51" s="30"/>
      <c r="AG51" s="30"/>
      <c r="AH51" s="22">
        <f t="shared" ref="AH51:AH74" si="3">B51*(J51+K51+L51+M51+N51+O51+P51+Q51+R51+S51+T51+U51+V51+W51+X51+Y51+Z51+AA51)</f>
        <v>6454.8</v>
      </c>
      <c r="AI51" s="22">
        <v>114.4</v>
      </c>
      <c r="AJ51" s="6">
        <f>B51</f>
        <v>358.6</v>
      </c>
      <c r="AK51" s="6">
        <f>AJ51</f>
        <v>358.6</v>
      </c>
      <c r="AL51" s="6">
        <f>C51</f>
        <v>365.77200000000005</v>
      </c>
      <c r="AM51" s="6">
        <f>C51</f>
        <v>365.77200000000005</v>
      </c>
      <c r="AN51" s="6">
        <f>C51</f>
        <v>365.77200000000005</v>
      </c>
      <c r="AO51" s="6">
        <f>D51</f>
        <v>373.08744000000007</v>
      </c>
      <c r="AP51" s="6">
        <f>D51</f>
        <v>373.08744000000007</v>
      </c>
      <c r="AQ51" s="6">
        <f>D51</f>
        <v>373.08744000000007</v>
      </c>
      <c r="AR51" s="6">
        <f>E51</f>
        <v>380.54918880000008</v>
      </c>
      <c r="AS51" s="6">
        <f>E51</f>
        <v>380.54918880000008</v>
      </c>
      <c r="AT51" s="6">
        <f>E51</f>
        <v>380.54918880000008</v>
      </c>
      <c r="AU51" s="6">
        <f>F51</f>
        <v>388.16017257600009</v>
      </c>
      <c r="AV51" s="6">
        <f>F51</f>
        <v>388.16017257600009</v>
      </c>
      <c r="AW51" s="6">
        <f>F51</f>
        <v>388.16017257600009</v>
      </c>
      <c r="AX51" s="6">
        <f>G51</f>
        <v>395.92337602752008</v>
      </c>
      <c r="AY51" s="6">
        <f>G51</f>
        <v>395.92337602752008</v>
      </c>
      <c r="AZ51" s="6">
        <f>G51</f>
        <v>395.92337602752008</v>
      </c>
      <c r="BA51" s="6">
        <f>H51</f>
        <v>403.84184354807047</v>
      </c>
      <c r="BB51" s="8">
        <f>SUM(AJ51:BA51)</f>
        <v>6831.5183757586328</v>
      </c>
    </row>
    <row r="52" spans="1:55">
      <c r="A52" s="22" t="s">
        <v>45</v>
      </c>
      <c r="B52" s="22">
        <v>565.6</v>
      </c>
      <c r="C52" s="5">
        <f t="shared" ref="C52:H74" si="4">B52*$W$49</f>
        <v>576.91200000000003</v>
      </c>
      <c r="D52" s="5">
        <f t="shared" si="4"/>
        <v>588.45024000000001</v>
      </c>
      <c r="E52" s="5">
        <f t="shared" si="4"/>
        <v>600.21924480000007</v>
      </c>
      <c r="F52" s="5">
        <f t="shared" si="4"/>
        <v>612.2236296960001</v>
      </c>
      <c r="G52" s="5">
        <f t="shared" si="4"/>
        <v>624.46810228992013</v>
      </c>
      <c r="H52" s="5">
        <f t="shared" si="4"/>
        <v>636.95746433571856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30"/>
      <c r="AC52" s="30"/>
      <c r="AD52" s="30"/>
      <c r="AE52" s="30"/>
      <c r="AF52" s="30"/>
      <c r="AG52" s="30"/>
      <c r="AH52" s="22">
        <f t="shared" si="3"/>
        <v>5090.4000000000005</v>
      </c>
      <c r="AI52" s="22">
        <v>270</v>
      </c>
      <c r="AJ52" s="5"/>
      <c r="AK52" s="6">
        <f>B52</f>
        <v>565.6</v>
      </c>
      <c r="AL52" s="5"/>
      <c r="AM52" s="6">
        <f>C52</f>
        <v>576.91200000000003</v>
      </c>
      <c r="AN52" s="5"/>
      <c r="AO52" s="6">
        <f>D52</f>
        <v>588.45024000000001</v>
      </c>
      <c r="AP52" s="5"/>
      <c r="AQ52" s="6">
        <f>D52</f>
        <v>588.45024000000001</v>
      </c>
      <c r="AR52" s="5"/>
      <c r="AS52" s="6">
        <f>E52</f>
        <v>600.21924480000007</v>
      </c>
      <c r="AT52" s="5"/>
      <c r="AU52" s="6">
        <f>F52</f>
        <v>612.2236296960001</v>
      </c>
      <c r="AV52" s="18"/>
      <c r="AW52" s="6">
        <f>F52</f>
        <v>612.2236296960001</v>
      </c>
      <c r="AX52" s="18"/>
      <c r="AY52" s="6">
        <f>G52</f>
        <v>624.46810228992013</v>
      </c>
      <c r="AZ52" s="18"/>
      <c r="BA52" s="6">
        <f>H52</f>
        <v>636.95746433571856</v>
      </c>
      <c r="BB52" s="8">
        <f t="shared" ref="BB52:BB73" si="5">SUM(AJ52:BA52)</f>
        <v>5405.504550817639</v>
      </c>
    </row>
    <row r="53" spans="1:55">
      <c r="A53" s="22" t="s">
        <v>43</v>
      </c>
      <c r="B53" s="22">
        <v>753.4</v>
      </c>
      <c r="C53" s="5">
        <f t="shared" si="4"/>
        <v>768.46799999999996</v>
      </c>
      <c r="D53" s="5">
        <f t="shared" si="4"/>
        <v>783.83735999999999</v>
      </c>
      <c r="E53" s="5">
        <f t="shared" si="4"/>
        <v>799.51410720000001</v>
      </c>
      <c r="F53" s="5">
        <f t="shared" si="4"/>
        <v>815.50438934400006</v>
      </c>
      <c r="G53" s="5">
        <f t="shared" si="4"/>
        <v>831.81447713088005</v>
      </c>
      <c r="H53" s="5">
        <f t="shared" si="4"/>
        <v>848.4507666734977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30"/>
      <c r="AC53" s="30"/>
      <c r="AD53" s="30"/>
      <c r="AE53" s="30"/>
      <c r="AF53" s="30"/>
      <c r="AG53" s="30"/>
      <c r="AH53" s="22">
        <f t="shared" si="3"/>
        <v>3013.6</v>
      </c>
      <c r="AI53" s="22">
        <v>239.1</v>
      </c>
      <c r="AJ53" s="5"/>
      <c r="AK53" s="5"/>
      <c r="AL53" s="5"/>
      <c r="AM53" s="6">
        <f>C53</f>
        <v>768.46799999999996</v>
      </c>
      <c r="AN53" s="5"/>
      <c r="AO53" s="5"/>
      <c r="AP53" s="5"/>
      <c r="AQ53" s="6">
        <f>D53</f>
        <v>783.83735999999999</v>
      </c>
      <c r="AR53" s="5"/>
      <c r="AS53" s="5"/>
      <c r="AT53" s="5"/>
      <c r="AU53" s="6">
        <f>E53</f>
        <v>799.51410720000001</v>
      </c>
      <c r="AV53" s="18"/>
      <c r="AW53" s="18"/>
      <c r="AX53" s="18"/>
      <c r="AY53" s="6">
        <f>G53</f>
        <v>831.81447713088005</v>
      </c>
      <c r="AZ53" s="18"/>
      <c r="BA53" s="18"/>
      <c r="BB53" s="8">
        <f t="shared" si="5"/>
        <v>3183.6339443308798</v>
      </c>
    </row>
    <row r="54" spans="1:55">
      <c r="A54" s="22" t="s">
        <v>40</v>
      </c>
      <c r="B54" s="22">
        <v>277</v>
      </c>
      <c r="C54" s="5">
        <f t="shared" si="4"/>
        <v>282.54000000000002</v>
      </c>
      <c r="D54" s="5">
        <f t="shared" si="4"/>
        <v>288.19080000000002</v>
      </c>
      <c r="E54" s="5">
        <f t="shared" si="4"/>
        <v>293.95461600000004</v>
      </c>
      <c r="F54" s="5">
        <f t="shared" si="4"/>
        <v>299.83370832000003</v>
      </c>
      <c r="G54" s="5">
        <f t="shared" si="4"/>
        <v>305.83038248640003</v>
      </c>
      <c r="H54" s="5">
        <f t="shared" si="4"/>
        <v>311.94699013612802</v>
      </c>
      <c r="I54" s="5"/>
      <c r="J54" s="30">
        <v>1</v>
      </c>
      <c r="K54" s="30">
        <v>1</v>
      </c>
      <c r="L54" s="31"/>
      <c r="M54" s="30">
        <v>2</v>
      </c>
      <c r="N54" s="30"/>
      <c r="O54" s="30">
        <v>2</v>
      </c>
      <c r="P54" s="30"/>
      <c r="Q54" s="30">
        <v>2</v>
      </c>
      <c r="R54" s="30"/>
      <c r="S54" s="30">
        <v>2</v>
      </c>
      <c r="T54" s="30"/>
      <c r="U54" s="30">
        <v>2</v>
      </c>
      <c r="V54" s="30"/>
      <c r="W54" s="30">
        <v>2</v>
      </c>
      <c r="X54" s="30"/>
      <c r="Y54" s="30">
        <v>2</v>
      </c>
      <c r="Z54" s="30"/>
      <c r="AA54" s="30">
        <v>2</v>
      </c>
      <c r="AB54" s="30"/>
      <c r="AC54" s="30"/>
      <c r="AD54" s="30"/>
      <c r="AE54" s="30"/>
      <c r="AF54" s="30"/>
      <c r="AG54" s="30"/>
      <c r="AH54" s="22">
        <f t="shared" si="3"/>
        <v>4986</v>
      </c>
      <c r="AI54" s="22">
        <v>73.099999999999994</v>
      </c>
      <c r="AJ54" s="6">
        <f>B54*J54</f>
        <v>277</v>
      </c>
      <c r="AK54" s="6">
        <f>B54*K54</f>
        <v>277</v>
      </c>
      <c r="AL54" s="5"/>
      <c r="AM54" s="6">
        <f>C54*M54</f>
        <v>565.08000000000004</v>
      </c>
      <c r="AN54" s="18"/>
      <c r="AO54" s="6">
        <f>D54*O54</f>
        <v>576.38160000000005</v>
      </c>
      <c r="AP54" s="18"/>
      <c r="AQ54" s="6">
        <f>D54*Q54</f>
        <v>576.38160000000005</v>
      </c>
      <c r="AR54" s="18"/>
      <c r="AS54" s="6">
        <f>E54*S54</f>
        <v>587.90923200000009</v>
      </c>
      <c r="AT54" s="18"/>
      <c r="AU54" s="6">
        <f>F54*U54</f>
        <v>599.66741664000006</v>
      </c>
      <c r="AV54" s="18"/>
      <c r="AW54" s="6">
        <f>F54*W54</f>
        <v>599.66741664000006</v>
      </c>
      <c r="AX54" s="18"/>
      <c r="AY54" s="6">
        <f>G54*Y54</f>
        <v>611.66076497280005</v>
      </c>
      <c r="AZ54" s="18"/>
      <c r="BA54" s="6">
        <f>H54*AA54</f>
        <v>623.89398027225604</v>
      </c>
      <c r="BB54" s="8">
        <f t="shared" si="5"/>
        <v>5294.6420105250563</v>
      </c>
    </row>
    <row r="55" spans="1:55">
      <c r="A55" s="22" t="s">
        <v>12</v>
      </c>
      <c r="B55" s="22">
        <v>332.5</v>
      </c>
      <c r="C55" s="5">
        <f t="shared" si="4"/>
        <v>339.15000000000003</v>
      </c>
      <c r="D55" s="5">
        <f t="shared" si="4"/>
        <v>345.93300000000005</v>
      </c>
      <c r="E55" s="5">
        <f t="shared" si="4"/>
        <v>352.85166000000004</v>
      </c>
      <c r="F55" s="5">
        <f t="shared" si="4"/>
        <v>359.90869320000007</v>
      </c>
      <c r="G55" s="5">
        <f t="shared" si="4"/>
        <v>367.10686706400008</v>
      </c>
      <c r="H55" s="5">
        <f t="shared" si="4"/>
        <v>374.44900440528011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22">
        <f t="shared" si="3"/>
        <v>332.5</v>
      </c>
      <c r="AI55" s="22">
        <v>250</v>
      </c>
      <c r="AJ55" s="6">
        <f>B55</f>
        <v>332.5</v>
      </c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18"/>
      <c r="AW55" s="18"/>
      <c r="AX55" s="18"/>
      <c r="AY55" s="18"/>
      <c r="AZ55" s="18"/>
      <c r="BA55" s="18"/>
      <c r="BB55" s="8">
        <f t="shared" si="5"/>
        <v>332.5</v>
      </c>
    </row>
    <row r="56" spans="1:55">
      <c r="A56" s="22" t="s">
        <v>13</v>
      </c>
      <c r="B56" s="22">
        <v>379.05</v>
      </c>
      <c r="C56" s="5">
        <f t="shared" si="4"/>
        <v>386.63100000000003</v>
      </c>
      <c r="D56" s="5">
        <f t="shared" si="4"/>
        <v>394.36362000000003</v>
      </c>
      <c r="E56" s="5">
        <f t="shared" si="4"/>
        <v>402.25089240000005</v>
      </c>
      <c r="F56" s="5">
        <f t="shared" si="4"/>
        <v>410.29591024800004</v>
      </c>
      <c r="G56" s="5">
        <f t="shared" si="4"/>
        <v>418.50182845296007</v>
      </c>
      <c r="H56" s="5">
        <f t="shared" si="4"/>
        <v>426.87186502201928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22">
        <f t="shared" si="3"/>
        <v>379.05</v>
      </c>
      <c r="AI56" s="22">
        <v>285</v>
      </c>
      <c r="AJ56" s="18"/>
      <c r="AK56" s="6">
        <f>B56</f>
        <v>379.05</v>
      </c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18"/>
      <c r="AW56" s="18"/>
      <c r="AX56" s="18"/>
      <c r="AY56" s="18"/>
      <c r="AZ56" s="18"/>
      <c r="BA56" s="18"/>
      <c r="BB56" s="8">
        <f t="shared" si="5"/>
        <v>379.05</v>
      </c>
    </row>
    <row r="57" spans="1:55">
      <c r="A57" s="22" t="s">
        <v>14</v>
      </c>
      <c r="B57" s="22">
        <v>332.5</v>
      </c>
      <c r="C57" s="5">
        <f t="shared" si="4"/>
        <v>339.15000000000003</v>
      </c>
      <c r="D57" s="5">
        <f t="shared" si="4"/>
        <v>345.93300000000005</v>
      </c>
      <c r="E57" s="5">
        <f t="shared" si="4"/>
        <v>352.85166000000004</v>
      </c>
      <c r="F57" s="5">
        <f t="shared" si="4"/>
        <v>359.90869320000007</v>
      </c>
      <c r="G57" s="5">
        <f t="shared" si="4"/>
        <v>367.10686706400008</v>
      </c>
      <c r="H57" s="5">
        <f t="shared" si="4"/>
        <v>374.44900440528011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22">
        <f t="shared" si="3"/>
        <v>332.5</v>
      </c>
      <c r="AI57" s="22">
        <v>250</v>
      </c>
      <c r="AJ57" s="18"/>
      <c r="AK57" s="18"/>
      <c r="AL57" s="6">
        <f>C57</f>
        <v>339.15000000000003</v>
      </c>
      <c r="AM57" s="5"/>
      <c r="AN57" s="5"/>
      <c r="AO57" s="5"/>
      <c r="AP57" s="5"/>
      <c r="AQ57" s="5"/>
      <c r="AR57" s="5"/>
      <c r="AS57" s="5"/>
      <c r="AT57" s="5"/>
      <c r="AU57" s="5"/>
      <c r="AV57" s="18"/>
      <c r="AW57" s="18"/>
      <c r="AX57" s="18"/>
      <c r="AY57" s="18"/>
      <c r="AZ57" s="18"/>
      <c r="BA57" s="18"/>
      <c r="BB57" s="8">
        <f t="shared" si="5"/>
        <v>339.15000000000003</v>
      </c>
    </row>
    <row r="58" spans="1:55">
      <c r="A58" s="22" t="s">
        <v>15</v>
      </c>
      <c r="B58" s="22">
        <v>379.05</v>
      </c>
      <c r="C58" s="5">
        <f t="shared" si="4"/>
        <v>386.63100000000003</v>
      </c>
      <c r="D58" s="5">
        <f t="shared" si="4"/>
        <v>394.36362000000003</v>
      </c>
      <c r="E58" s="5">
        <f t="shared" si="4"/>
        <v>402.25089240000005</v>
      </c>
      <c r="F58" s="5">
        <f t="shared" si="4"/>
        <v>410.29591024800004</v>
      </c>
      <c r="G58" s="5">
        <f t="shared" si="4"/>
        <v>418.50182845296007</v>
      </c>
      <c r="H58" s="5">
        <f t="shared" si="4"/>
        <v>426.87186502201928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22">
        <f t="shared" si="3"/>
        <v>379.05</v>
      </c>
      <c r="AI58" s="22">
        <v>285</v>
      </c>
      <c r="AJ58" s="18"/>
      <c r="AK58" s="18"/>
      <c r="AL58" s="18"/>
      <c r="AM58" s="6">
        <f>C58</f>
        <v>386.63100000000003</v>
      </c>
      <c r="AN58" s="5"/>
      <c r="AO58" s="5"/>
      <c r="AP58" s="5"/>
      <c r="AQ58" s="5"/>
      <c r="AR58" s="5"/>
      <c r="AS58" s="5"/>
      <c r="AT58" s="5"/>
      <c r="AU58" s="5"/>
      <c r="AV58" s="18"/>
      <c r="AW58" s="18"/>
      <c r="AX58" s="18"/>
      <c r="AY58" s="18"/>
      <c r="AZ58" s="18"/>
      <c r="BA58" s="18"/>
      <c r="BB58" s="8">
        <f t="shared" si="5"/>
        <v>386.63100000000003</v>
      </c>
    </row>
    <row r="59" spans="1:55">
      <c r="A59" s="22" t="s">
        <v>16</v>
      </c>
      <c r="B59" s="22">
        <v>332.5</v>
      </c>
      <c r="C59" s="5">
        <f t="shared" si="4"/>
        <v>339.15000000000003</v>
      </c>
      <c r="D59" s="5">
        <f t="shared" si="4"/>
        <v>345.93300000000005</v>
      </c>
      <c r="E59" s="5">
        <f t="shared" si="4"/>
        <v>352.85166000000004</v>
      </c>
      <c r="F59" s="5">
        <f t="shared" si="4"/>
        <v>359.90869320000007</v>
      </c>
      <c r="G59" s="5">
        <f t="shared" si="4"/>
        <v>367.10686706400008</v>
      </c>
      <c r="H59" s="5">
        <f t="shared" si="4"/>
        <v>374.44900440528011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22">
        <f t="shared" si="3"/>
        <v>332.5</v>
      </c>
      <c r="AI59" s="22">
        <v>250</v>
      </c>
      <c r="AJ59" s="18"/>
      <c r="AK59" s="18"/>
      <c r="AL59" s="18"/>
      <c r="AM59" s="5"/>
      <c r="AN59" s="6">
        <f>C59</f>
        <v>339.15000000000003</v>
      </c>
      <c r="AO59" s="5"/>
      <c r="AP59" s="5"/>
      <c r="AQ59" s="5"/>
      <c r="AR59" s="5"/>
      <c r="AS59" s="5"/>
      <c r="AT59" s="5"/>
      <c r="AU59" s="5"/>
      <c r="AV59" s="18"/>
      <c r="AW59" s="18"/>
      <c r="AX59" s="18"/>
      <c r="AY59" s="18"/>
      <c r="AZ59" s="18"/>
      <c r="BA59" s="18"/>
      <c r="BB59" s="8">
        <f t="shared" si="5"/>
        <v>339.15000000000003</v>
      </c>
    </row>
    <row r="60" spans="1:55">
      <c r="A60" s="22" t="s">
        <v>17</v>
      </c>
      <c r="B60" s="22">
        <v>379.05</v>
      </c>
      <c r="C60" s="5">
        <f t="shared" si="4"/>
        <v>386.63100000000003</v>
      </c>
      <c r="D60" s="5">
        <f t="shared" si="4"/>
        <v>394.36362000000003</v>
      </c>
      <c r="E60" s="5">
        <f t="shared" si="4"/>
        <v>402.25089240000005</v>
      </c>
      <c r="F60" s="5">
        <f t="shared" si="4"/>
        <v>410.29591024800004</v>
      </c>
      <c r="G60" s="5">
        <f t="shared" si="4"/>
        <v>418.50182845296007</v>
      </c>
      <c r="H60" s="5">
        <f t="shared" si="4"/>
        <v>426.87186502201928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22">
        <f t="shared" si="3"/>
        <v>379.05</v>
      </c>
      <c r="AI60" s="22">
        <v>285</v>
      </c>
      <c r="AJ60" s="18"/>
      <c r="AK60" s="18"/>
      <c r="AL60" s="18"/>
      <c r="AM60" s="5"/>
      <c r="AN60" s="5"/>
      <c r="AO60" s="6">
        <f>D60</f>
        <v>394.36362000000003</v>
      </c>
      <c r="AP60" s="5"/>
      <c r="AQ60" s="5"/>
      <c r="AR60" s="5"/>
      <c r="AS60" s="5"/>
      <c r="AT60" s="5"/>
      <c r="AU60" s="5"/>
      <c r="AV60" s="18"/>
      <c r="AW60" s="18"/>
      <c r="AX60" s="18"/>
      <c r="AY60" s="18"/>
      <c r="AZ60" s="18"/>
      <c r="BA60" s="18"/>
      <c r="BB60" s="8">
        <f t="shared" si="5"/>
        <v>394.36362000000003</v>
      </c>
    </row>
    <row r="61" spans="1:55">
      <c r="A61" s="22" t="s">
        <v>73</v>
      </c>
      <c r="B61" s="22">
        <v>332.5</v>
      </c>
      <c r="C61" s="5">
        <f t="shared" si="4"/>
        <v>339.15000000000003</v>
      </c>
      <c r="D61" s="5">
        <f t="shared" si="4"/>
        <v>345.93300000000005</v>
      </c>
      <c r="E61" s="5">
        <f t="shared" si="4"/>
        <v>352.85166000000004</v>
      </c>
      <c r="F61" s="5">
        <f t="shared" si="4"/>
        <v>359.90869320000007</v>
      </c>
      <c r="G61" s="5">
        <f t="shared" si="4"/>
        <v>367.10686706400008</v>
      </c>
      <c r="H61" s="5">
        <f t="shared" si="4"/>
        <v>374.44900440528011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22">
        <f t="shared" si="3"/>
        <v>332.5</v>
      </c>
      <c r="AI61" s="22">
        <v>250</v>
      </c>
      <c r="AJ61" s="18"/>
      <c r="AK61" s="18"/>
      <c r="AL61" s="18"/>
      <c r="AM61" s="5"/>
      <c r="AN61" s="5"/>
      <c r="AO61" s="5"/>
      <c r="AP61" s="6">
        <f>D61</f>
        <v>345.93300000000005</v>
      </c>
      <c r="AQ61" s="5"/>
      <c r="AR61" s="5"/>
      <c r="AS61" s="5"/>
      <c r="AT61" s="5"/>
      <c r="AU61" s="5"/>
      <c r="AV61" s="18"/>
      <c r="AW61" s="18"/>
      <c r="AX61" s="18"/>
      <c r="AY61" s="18"/>
      <c r="AZ61" s="18"/>
      <c r="BA61" s="18"/>
      <c r="BB61" s="8">
        <f t="shared" si="5"/>
        <v>345.93300000000005</v>
      </c>
    </row>
    <row r="62" spans="1:55">
      <c r="A62" s="22" t="s">
        <v>74</v>
      </c>
      <c r="B62" s="22">
        <v>379.05</v>
      </c>
      <c r="C62" s="5">
        <f t="shared" si="4"/>
        <v>386.63100000000003</v>
      </c>
      <c r="D62" s="5">
        <f t="shared" si="4"/>
        <v>394.36362000000003</v>
      </c>
      <c r="E62" s="5">
        <f t="shared" si="4"/>
        <v>402.25089240000005</v>
      </c>
      <c r="F62" s="5">
        <f t="shared" si="4"/>
        <v>410.29591024800004</v>
      </c>
      <c r="G62" s="5">
        <f t="shared" si="4"/>
        <v>418.50182845296007</v>
      </c>
      <c r="H62" s="5">
        <f t="shared" si="4"/>
        <v>426.87186502201928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22">
        <f t="shared" si="3"/>
        <v>379.05</v>
      </c>
      <c r="AI62" s="22">
        <v>285</v>
      </c>
      <c r="AJ62" s="18"/>
      <c r="AK62" s="18"/>
      <c r="AL62" s="18"/>
      <c r="AM62" s="5"/>
      <c r="AN62" s="5"/>
      <c r="AO62" s="5"/>
      <c r="AP62" s="5"/>
      <c r="AQ62" s="6">
        <f>D62</f>
        <v>394.36362000000003</v>
      </c>
      <c r="AR62" s="5"/>
      <c r="AS62" s="5"/>
      <c r="AT62" s="5"/>
      <c r="AU62" s="5"/>
      <c r="AV62" s="18"/>
      <c r="AW62" s="18"/>
      <c r="AX62" s="18"/>
      <c r="AY62" s="18"/>
      <c r="AZ62" s="18"/>
      <c r="BA62" s="18"/>
      <c r="BB62" s="8">
        <f t="shared" si="5"/>
        <v>394.36362000000003</v>
      </c>
    </row>
    <row r="63" spans="1:55">
      <c r="A63" s="22" t="s">
        <v>75</v>
      </c>
      <c r="B63" s="22">
        <v>332.5</v>
      </c>
      <c r="C63" s="5">
        <f t="shared" si="4"/>
        <v>339.15000000000003</v>
      </c>
      <c r="D63" s="5">
        <f t="shared" si="4"/>
        <v>345.93300000000005</v>
      </c>
      <c r="E63" s="5">
        <f t="shared" si="4"/>
        <v>352.85166000000004</v>
      </c>
      <c r="F63" s="5">
        <f t="shared" si="4"/>
        <v>359.90869320000007</v>
      </c>
      <c r="G63" s="5">
        <f t="shared" si="4"/>
        <v>367.10686706400008</v>
      </c>
      <c r="H63" s="5">
        <f t="shared" si="4"/>
        <v>374.44900440528011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22">
        <f t="shared" si="3"/>
        <v>332.5</v>
      </c>
      <c r="AI63" s="22">
        <v>250</v>
      </c>
      <c r="AJ63" s="18"/>
      <c r="AK63" s="18"/>
      <c r="AL63" s="18"/>
      <c r="AM63" s="5"/>
      <c r="AN63" s="5"/>
      <c r="AO63" s="5"/>
      <c r="AP63" s="5"/>
      <c r="AQ63" s="5"/>
      <c r="AR63" s="6">
        <f>E63</f>
        <v>352.85166000000004</v>
      </c>
      <c r="AS63" s="5"/>
      <c r="AT63" s="5"/>
      <c r="AU63" s="5"/>
      <c r="AV63" s="18"/>
      <c r="AW63" s="18"/>
      <c r="AX63" s="18"/>
      <c r="AY63" s="18"/>
      <c r="AZ63" s="18"/>
      <c r="BA63" s="18"/>
      <c r="BB63" s="8">
        <f t="shared" si="5"/>
        <v>352.85166000000004</v>
      </c>
    </row>
    <row r="64" spans="1:55">
      <c r="A64" s="22" t="s">
        <v>76</v>
      </c>
      <c r="B64" s="22">
        <v>379.05</v>
      </c>
      <c r="C64" s="5">
        <f t="shared" si="4"/>
        <v>386.63100000000003</v>
      </c>
      <c r="D64" s="5">
        <f t="shared" si="4"/>
        <v>394.36362000000003</v>
      </c>
      <c r="E64" s="5">
        <f t="shared" si="4"/>
        <v>402.25089240000005</v>
      </c>
      <c r="F64" s="5">
        <f t="shared" si="4"/>
        <v>410.29591024800004</v>
      </c>
      <c r="G64" s="5">
        <f t="shared" si="4"/>
        <v>418.50182845296007</v>
      </c>
      <c r="H64" s="5">
        <f t="shared" si="4"/>
        <v>426.87186502201928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22">
        <f t="shared" si="3"/>
        <v>379.05</v>
      </c>
      <c r="AI64" s="22">
        <v>285</v>
      </c>
      <c r="AJ64" s="18"/>
      <c r="AK64" s="18"/>
      <c r="AL64" s="18"/>
      <c r="AM64" s="5"/>
      <c r="AN64" s="5"/>
      <c r="AO64" s="5"/>
      <c r="AP64" s="5"/>
      <c r="AQ64" s="5"/>
      <c r="AR64" s="5"/>
      <c r="AS64" s="6">
        <f>E64</f>
        <v>402.25089240000005</v>
      </c>
      <c r="AT64" s="5"/>
      <c r="AU64" s="5"/>
      <c r="AV64" s="18"/>
      <c r="AW64" s="18"/>
      <c r="AX64" s="18"/>
      <c r="AY64" s="18"/>
      <c r="AZ64" s="18"/>
      <c r="BA64" s="18"/>
      <c r="BB64" s="8">
        <f t="shared" si="5"/>
        <v>402.25089240000005</v>
      </c>
    </row>
    <row r="65" spans="1:55">
      <c r="A65" s="22" t="s">
        <v>77</v>
      </c>
      <c r="B65" s="22">
        <v>332.5</v>
      </c>
      <c r="C65" s="5">
        <f t="shared" si="4"/>
        <v>339.15000000000003</v>
      </c>
      <c r="D65" s="5">
        <f t="shared" si="4"/>
        <v>345.93300000000005</v>
      </c>
      <c r="E65" s="5">
        <f t="shared" si="4"/>
        <v>352.85166000000004</v>
      </c>
      <c r="F65" s="5">
        <f t="shared" si="4"/>
        <v>359.90869320000007</v>
      </c>
      <c r="G65" s="5">
        <f t="shared" si="4"/>
        <v>367.10686706400008</v>
      </c>
      <c r="H65" s="5">
        <f t="shared" si="4"/>
        <v>374.44900440528011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22">
        <f t="shared" si="3"/>
        <v>332.5</v>
      </c>
      <c r="AI65" s="22">
        <v>250</v>
      </c>
      <c r="AJ65" s="18"/>
      <c r="AK65" s="18"/>
      <c r="AL65" s="18"/>
      <c r="AM65" s="5"/>
      <c r="AN65" s="5"/>
      <c r="AO65" s="5"/>
      <c r="AP65" s="5"/>
      <c r="AQ65" s="5"/>
      <c r="AR65" s="5"/>
      <c r="AS65" s="5"/>
      <c r="AT65" s="6">
        <f>E65</f>
        <v>352.85166000000004</v>
      </c>
      <c r="AU65" s="5"/>
      <c r="AV65" s="18"/>
      <c r="AW65" s="18"/>
      <c r="AX65" s="18"/>
      <c r="AY65" s="18"/>
      <c r="AZ65" s="18"/>
      <c r="BA65" s="18"/>
      <c r="BB65" s="8">
        <f t="shared" si="5"/>
        <v>352.85166000000004</v>
      </c>
    </row>
    <row r="66" spans="1:55">
      <c r="A66" s="22" t="s">
        <v>78</v>
      </c>
      <c r="B66" s="22">
        <v>379.05</v>
      </c>
      <c r="C66" s="5">
        <f t="shared" si="4"/>
        <v>386.63100000000003</v>
      </c>
      <c r="D66" s="5">
        <f t="shared" si="4"/>
        <v>394.36362000000003</v>
      </c>
      <c r="E66" s="5">
        <f t="shared" si="4"/>
        <v>402.25089240000005</v>
      </c>
      <c r="F66" s="5">
        <f t="shared" si="4"/>
        <v>410.29591024800004</v>
      </c>
      <c r="G66" s="5">
        <f t="shared" si="4"/>
        <v>418.50182845296007</v>
      </c>
      <c r="H66" s="5">
        <f t="shared" si="4"/>
        <v>426.87186502201928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22">
        <f t="shared" si="3"/>
        <v>379.05</v>
      </c>
      <c r="AI66" s="22">
        <v>285</v>
      </c>
      <c r="AJ66" s="18"/>
      <c r="AK66" s="18"/>
      <c r="AL66" s="18"/>
      <c r="AM66" s="5"/>
      <c r="AN66" s="5"/>
      <c r="AO66" s="5"/>
      <c r="AP66" s="5"/>
      <c r="AQ66" s="5"/>
      <c r="AR66" s="5"/>
      <c r="AS66" s="5"/>
      <c r="AT66" s="5"/>
      <c r="AU66" s="6">
        <f>F66</f>
        <v>410.29591024800004</v>
      </c>
      <c r="AV66" s="18"/>
      <c r="AW66" s="18"/>
      <c r="AX66" s="18"/>
      <c r="AY66" s="18"/>
      <c r="AZ66" s="18"/>
      <c r="BA66" s="18"/>
      <c r="BB66" s="8">
        <f t="shared" si="5"/>
        <v>410.29591024800004</v>
      </c>
    </row>
    <row r="67" spans="1:55">
      <c r="A67" s="22" t="s">
        <v>118</v>
      </c>
      <c r="B67" s="22">
        <v>332.5</v>
      </c>
      <c r="C67" s="5">
        <f t="shared" si="4"/>
        <v>339.15000000000003</v>
      </c>
      <c r="D67" s="5">
        <f t="shared" si="4"/>
        <v>345.93300000000005</v>
      </c>
      <c r="E67" s="5">
        <f t="shared" si="4"/>
        <v>352.85166000000004</v>
      </c>
      <c r="F67" s="5">
        <f t="shared" si="4"/>
        <v>359.90869320000007</v>
      </c>
      <c r="G67" s="5">
        <f t="shared" si="4"/>
        <v>367.10686706400008</v>
      </c>
      <c r="H67" s="5">
        <f t="shared" si="4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22">
        <f t="shared" si="3"/>
        <v>332.5</v>
      </c>
      <c r="AI67" s="22">
        <v>250</v>
      </c>
      <c r="AJ67" s="18"/>
      <c r="AK67" s="18"/>
      <c r="AL67" s="18"/>
      <c r="AM67" s="5"/>
      <c r="AN67" s="5"/>
      <c r="AO67" s="5"/>
      <c r="AP67" s="5"/>
      <c r="AQ67" s="5"/>
      <c r="AR67" s="5"/>
      <c r="AS67" s="5"/>
      <c r="AT67" s="5"/>
      <c r="AU67" s="18"/>
      <c r="AV67" s="6">
        <f>F67</f>
        <v>359.90869320000007</v>
      </c>
      <c r="AW67" s="18"/>
      <c r="AX67" s="18"/>
      <c r="AY67" s="18"/>
      <c r="AZ67" s="18"/>
      <c r="BA67" s="18"/>
      <c r="BB67" s="8">
        <f t="shared" si="5"/>
        <v>359.90869320000007</v>
      </c>
    </row>
    <row r="68" spans="1:55">
      <c r="A68" s="22" t="s">
        <v>119</v>
      </c>
      <c r="B68" s="22">
        <v>379.05</v>
      </c>
      <c r="C68" s="5">
        <f t="shared" si="4"/>
        <v>386.63100000000003</v>
      </c>
      <c r="D68" s="5">
        <f t="shared" si="4"/>
        <v>394.36362000000003</v>
      </c>
      <c r="E68" s="5">
        <f t="shared" si="4"/>
        <v>402.25089240000005</v>
      </c>
      <c r="F68" s="5">
        <f t="shared" si="4"/>
        <v>410.29591024800004</v>
      </c>
      <c r="G68" s="5">
        <f t="shared" si="4"/>
        <v>418.50182845296007</v>
      </c>
      <c r="H68" s="5">
        <f t="shared" si="4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22">
        <f t="shared" si="3"/>
        <v>379.05</v>
      </c>
      <c r="AI68" s="22">
        <v>285</v>
      </c>
      <c r="AJ68" s="18"/>
      <c r="AK68" s="18"/>
      <c r="AL68" s="18"/>
      <c r="AM68" s="5"/>
      <c r="AN68" s="5"/>
      <c r="AO68" s="5"/>
      <c r="AP68" s="5"/>
      <c r="AQ68" s="5"/>
      <c r="AR68" s="5"/>
      <c r="AS68" s="5"/>
      <c r="AT68" s="5"/>
      <c r="AU68" s="18"/>
      <c r="AV68" s="18"/>
      <c r="AW68" s="6">
        <f>F68</f>
        <v>410.29591024800004</v>
      </c>
      <c r="AX68" s="18"/>
      <c r="AY68" s="18"/>
      <c r="AZ68" s="18"/>
      <c r="BA68" s="18"/>
      <c r="BB68" s="8">
        <f t="shared" si="5"/>
        <v>410.29591024800004</v>
      </c>
    </row>
    <row r="69" spans="1:55" s="22" customFormat="1">
      <c r="A69" s="22" t="s">
        <v>120</v>
      </c>
      <c r="B69" s="22">
        <v>332.5</v>
      </c>
      <c r="C69" s="5">
        <f t="shared" si="4"/>
        <v>339.15000000000003</v>
      </c>
      <c r="D69" s="5">
        <f t="shared" si="4"/>
        <v>345.93300000000005</v>
      </c>
      <c r="E69" s="5">
        <f t="shared" si="4"/>
        <v>352.85166000000004</v>
      </c>
      <c r="F69" s="5">
        <f t="shared" si="4"/>
        <v>359.90869320000007</v>
      </c>
      <c r="G69" s="5">
        <f t="shared" si="4"/>
        <v>367.10686706400008</v>
      </c>
      <c r="H69" s="5">
        <f t="shared" si="4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30"/>
      <c r="AC69" s="30"/>
      <c r="AD69" s="30"/>
      <c r="AE69" s="30"/>
      <c r="AF69" s="30"/>
      <c r="AG69" s="30"/>
      <c r="AH69" s="22">
        <f t="shared" si="3"/>
        <v>332.5</v>
      </c>
      <c r="AI69" s="22">
        <v>250</v>
      </c>
      <c r="AJ69" s="18"/>
      <c r="AK69" s="18"/>
      <c r="AL69" s="18"/>
      <c r="AM69" s="5"/>
      <c r="AN69" s="5"/>
      <c r="AO69" s="5"/>
      <c r="AP69" s="5"/>
      <c r="AQ69" s="5"/>
      <c r="AR69" s="5"/>
      <c r="AS69" s="5"/>
      <c r="AT69" s="5"/>
      <c r="AU69" s="18"/>
      <c r="AV69" s="18"/>
      <c r="AW69" s="18"/>
      <c r="AX69" s="6">
        <f>G69</f>
        <v>367.10686706400008</v>
      </c>
      <c r="AY69" s="18"/>
      <c r="AZ69" s="18"/>
      <c r="BA69" s="18"/>
      <c r="BB69" s="8">
        <f t="shared" si="5"/>
        <v>367.10686706400008</v>
      </c>
    </row>
    <row r="70" spans="1:55">
      <c r="A70" s="22" t="s">
        <v>121</v>
      </c>
      <c r="B70" s="22">
        <v>379.05</v>
      </c>
      <c r="C70" s="5">
        <f t="shared" si="4"/>
        <v>386.63100000000003</v>
      </c>
      <c r="D70" s="5">
        <f t="shared" si="4"/>
        <v>394.36362000000003</v>
      </c>
      <c r="E70" s="5">
        <f t="shared" si="4"/>
        <v>402.25089240000005</v>
      </c>
      <c r="F70" s="5">
        <f t="shared" si="4"/>
        <v>410.29591024800004</v>
      </c>
      <c r="G70" s="5">
        <f t="shared" si="4"/>
        <v>418.50182845296007</v>
      </c>
      <c r="H70" s="5">
        <f t="shared" si="4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30"/>
      <c r="AC70" s="30"/>
      <c r="AD70" s="30"/>
      <c r="AE70" s="30"/>
      <c r="AF70" s="30"/>
      <c r="AG70" s="30"/>
      <c r="AH70" s="22">
        <f t="shared" si="3"/>
        <v>379.05</v>
      </c>
      <c r="AI70" s="22">
        <v>285</v>
      </c>
      <c r="AJ70" s="18"/>
      <c r="AK70" s="18"/>
      <c r="AL70" s="18"/>
      <c r="AM70" s="5"/>
      <c r="AN70" s="5"/>
      <c r="AO70" s="5"/>
      <c r="AP70" s="5"/>
      <c r="AQ70" s="5"/>
      <c r="AR70" s="5"/>
      <c r="AS70" s="5"/>
      <c r="AT70" s="5"/>
      <c r="AU70" s="18"/>
      <c r="AV70" s="18"/>
      <c r="AW70" s="18"/>
      <c r="AX70" s="18"/>
      <c r="AY70" s="6">
        <f>G70</f>
        <v>418.50182845296007</v>
      </c>
      <c r="AZ70" s="18"/>
      <c r="BA70" s="18"/>
      <c r="BB70" s="8">
        <f t="shared" si="5"/>
        <v>418.50182845296007</v>
      </c>
    </row>
    <row r="71" spans="1:55">
      <c r="A71" s="22" t="s">
        <v>122</v>
      </c>
      <c r="B71" s="22">
        <v>332.5</v>
      </c>
      <c r="C71" s="5">
        <f t="shared" si="4"/>
        <v>339.15000000000003</v>
      </c>
      <c r="D71" s="5">
        <f t="shared" si="4"/>
        <v>345.93300000000005</v>
      </c>
      <c r="E71" s="5">
        <f t="shared" si="4"/>
        <v>352.85166000000004</v>
      </c>
      <c r="F71" s="5">
        <f t="shared" si="4"/>
        <v>359.90869320000007</v>
      </c>
      <c r="G71" s="5">
        <f t="shared" si="4"/>
        <v>367.10686706400008</v>
      </c>
      <c r="H71" s="5">
        <f t="shared" si="4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30"/>
      <c r="AC71" s="30"/>
      <c r="AD71" s="30"/>
      <c r="AE71" s="30"/>
      <c r="AF71" s="30"/>
      <c r="AG71" s="30"/>
      <c r="AH71" s="22">
        <f t="shared" si="3"/>
        <v>332.5</v>
      </c>
      <c r="AI71" s="22">
        <v>250</v>
      </c>
      <c r="AJ71" s="18"/>
      <c r="AK71" s="18"/>
      <c r="AL71" s="18"/>
      <c r="AM71" s="5"/>
      <c r="AN71" s="5"/>
      <c r="AO71" s="5"/>
      <c r="AP71" s="5"/>
      <c r="AQ71" s="5"/>
      <c r="AR71" s="5"/>
      <c r="AS71" s="5"/>
      <c r="AT71" s="5"/>
      <c r="AU71" s="18"/>
      <c r="AV71" s="18"/>
      <c r="AW71" s="18"/>
      <c r="AX71" s="18"/>
      <c r="AY71" s="18"/>
      <c r="AZ71" s="6">
        <f>G71</f>
        <v>367.10686706400008</v>
      </c>
      <c r="BA71" s="18"/>
      <c r="BB71" s="8">
        <f t="shared" si="5"/>
        <v>367.10686706400008</v>
      </c>
    </row>
    <row r="72" spans="1:55">
      <c r="A72" s="22" t="s">
        <v>123</v>
      </c>
      <c r="B72" s="22">
        <v>379.1</v>
      </c>
      <c r="C72" s="5">
        <f t="shared" si="4"/>
        <v>386.68200000000002</v>
      </c>
      <c r="D72" s="5">
        <f t="shared" si="4"/>
        <v>394.41564</v>
      </c>
      <c r="E72" s="5">
        <f t="shared" si="4"/>
        <v>402.30395279999999</v>
      </c>
      <c r="F72" s="5">
        <f t="shared" si="4"/>
        <v>410.35003185599999</v>
      </c>
      <c r="G72" s="5">
        <f t="shared" si="4"/>
        <v>418.55703249312</v>
      </c>
      <c r="H72" s="5">
        <f t="shared" si="4"/>
        <v>426.92817314298242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30"/>
      <c r="AC72" s="30"/>
      <c r="AD72" s="30"/>
      <c r="AE72" s="30"/>
      <c r="AF72" s="30"/>
      <c r="AG72" s="30"/>
      <c r="AH72" s="22">
        <f t="shared" si="3"/>
        <v>379.1</v>
      </c>
      <c r="AI72" s="22">
        <v>285</v>
      </c>
      <c r="AJ72" s="18"/>
      <c r="AK72" s="18"/>
      <c r="AL72" s="18"/>
      <c r="AM72" s="5"/>
      <c r="AN72" s="5"/>
      <c r="AO72" s="5"/>
      <c r="AP72" s="5"/>
      <c r="AQ72" s="5"/>
      <c r="AR72" s="5"/>
      <c r="AS72" s="5"/>
      <c r="AT72" s="5"/>
      <c r="AU72" s="18"/>
      <c r="AV72" s="18"/>
      <c r="AW72" s="18"/>
      <c r="AX72" s="18"/>
      <c r="AY72" s="18"/>
      <c r="AZ72" s="18"/>
      <c r="BA72" s="6">
        <f>H72</f>
        <v>426.92817314298242</v>
      </c>
      <c r="BB72" s="8">
        <f t="shared" si="5"/>
        <v>426.92817314298242</v>
      </c>
    </row>
    <row r="73" spans="1:55">
      <c r="A73" s="22" t="s">
        <v>179</v>
      </c>
      <c r="B73" s="22">
        <v>133</v>
      </c>
      <c r="C73" s="5">
        <f t="shared" si="4"/>
        <v>135.66</v>
      </c>
      <c r="D73" s="5">
        <f t="shared" si="4"/>
        <v>138.3732</v>
      </c>
      <c r="E73" s="5">
        <f t="shared" si="4"/>
        <v>141.14066399999999</v>
      </c>
      <c r="F73" s="5">
        <f t="shared" ref="F73" si="6">E73*$W$49</f>
        <v>143.96347727999998</v>
      </c>
      <c r="G73" s="5">
        <f t="shared" ref="G73" si="7">F73*$W$49</f>
        <v>146.84274682559999</v>
      </c>
      <c r="H73" s="5">
        <f t="shared" ref="H73" si="8">G73*$W$49</f>
        <v>149.77960176211198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30"/>
      <c r="AC73" s="30"/>
      <c r="AD73" s="30"/>
      <c r="AE73" s="30"/>
      <c r="AF73" s="30"/>
      <c r="AG73" s="30"/>
      <c r="AH73" s="22">
        <f t="shared" si="3"/>
        <v>2394</v>
      </c>
      <c r="AI73" s="22"/>
      <c r="AJ73" s="6">
        <f t="shared" ref="AJ73" si="9">B73</f>
        <v>133</v>
      </c>
      <c r="AK73" s="6">
        <f t="shared" ref="AK73" si="10">B73</f>
        <v>133</v>
      </c>
      <c r="AL73" s="6">
        <f>B73</f>
        <v>133</v>
      </c>
      <c r="AM73" s="6">
        <f>C73</f>
        <v>135.66</v>
      </c>
      <c r="AN73" s="6">
        <f>C73</f>
        <v>135.66</v>
      </c>
      <c r="AO73" s="6">
        <f>C73</f>
        <v>135.66</v>
      </c>
      <c r="AP73" s="6">
        <f>D73</f>
        <v>138.3732</v>
      </c>
      <c r="AQ73" s="6">
        <f>D73</f>
        <v>138.3732</v>
      </c>
      <c r="AR73" s="6">
        <f>D73</f>
        <v>138.3732</v>
      </c>
      <c r="AS73" s="6">
        <f>E73</f>
        <v>141.14066399999999</v>
      </c>
      <c r="AT73" s="6">
        <f>E73</f>
        <v>141.14066399999999</v>
      </c>
      <c r="AU73" s="6">
        <f>E73</f>
        <v>141.14066399999999</v>
      </c>
      <c r="AV73" s="6">
        <f>F73</f>
        <v>143.96347727999998</v>
      </c>
      <c r="AW73" s="6">
        <f>F73</f>
        <v>143.96347727999998</v>
      </c>
      <c r="AX73" s="6">
        <f>F73</f>
        <v>143.96347727999998</v>
      </c>
      <c r="AY73" s="6">
        <f>G73</f>
        <v>146.84274682559999</v>
      </c>
      <c r="AZ73" s="6">
        <f>G73</f>
        <v>146.84274682559999</v>
      </c>
      <c r="BA73" s="6">
        <f>G73</f>
        <v>146.84274682559999</v>
      </c>
      <c r="BB73" s="8">
        <f t="shared" si="5"/>
        <v>2516.9402643168</v>
      </c>
    </row>
    <row r="74" spans="1:55">
      <c r="A74" s="22" t="s">
        <v>19</v>
      </c>
      <c r="B74" s="22">
        <v>4.5</v>
      </c>
      <c r="C74" s="5">
        <f t="shared" si="4"/>
        <v>4.59</v>
      </c>
      <c r="D74" s="5">
        <f t="shared" si="4"/>
        <v>4.6818</v>
      </c>
      <c r="E74" s="5">
        <f t="shared" si="4"/>
        <v>4.775436</v>
      </c>
      <c r="F74" s="5">
        <f t="shared" si="4"/>
        <v>4.8709447199999998</v>
      </c>
      <c r="G74" s="5">
        <f t="shared" si="4"/>
        <v>4.9683636144000003</v>
      </c>
      <c r="H74" s="5">
        <f t="shared" si="4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30"/>
      <c r="AC74" s="30"/>
      <c r="AD74" s="30"/>
      <c r="AE74" s="30"/>
      <c r="AF74" s="30"/>
      <c r="AG74" s="30"/>
      <c r="AH74" s="22">
        <f t="shared" si="3"/>
        <v>81</v>
      </c>
      <c r="AI74" s="22">
        <v>4.5</v>
      </c>
      <c r="AJ74" s="6">
        <f>B74</f>
        <v>4.5</v>
      </c>
      <c r="AK74" s="6">
        <f>B74</f>
        <v>4.5</v>
      </c>
      <c r="AL74" s="6">
        <f>C74</f>
        <v>4.59</v>
      </c>
      <c r="AM74" s="6">
        <f>C74</f>
        <v>4.59</v>
      </c>
      <c r="AN74" s="6">
        <f>C74</f>
        <v>4.59</v>
      </c>
      <c r="AO74" s="6">
        <f>D74</f>
        <v>4.6818</v>
      </c>
      <c r="AP74" s="6">
        <f>D74</f>
        <v>4.6818</v>
      </c>
      <c r="AQ74" s="6">
        <f>D74</f>
        <v>4.6818</v>
      </c>
      <c r="AR74" s="6">
        <f>E74</f>
        <v>4.775436</v>
      </c>
      <c r="AS74" s="6">
        <f>E74</f>
        <v>4.775436</v>
      </c>
      <c r="AT74" s="6">
        <f>B74</f>
        <v>4.5</v>
      </c>
      <c r="AU74" s="6">
        <f>F74</f>
        <v>4.8709447199999998</v>
      </c>
      <c r="AV74" s="6">
        <f>F74</f>
        <v>4.8709447199999998</v>
      </c>
      <c r="AW74" s="6">
        <f>F74</f>
        <v>4.8709447199999998</v>
      </c>
      <c r="AX74" s="6">
        <f>F74</f>
        <v>4.8709447199999998</v>
      </c>
      <c r="AY74" s="6">
        <f>F74</f>
        <v>4.8709447199999998</v>
      </c>
      <c r="AZ74" s="6">
        <f>F74</f>
        <v>4.8709447199999998</v>
      </c>
      <c r="BA74" s="6">
        <f>H74</f>
        <v>5.0677308866880004</v>
      </c>
      <c r="BB74" s="8">
        <f>SUM(AJ74:BA74)</f>
        <v>85.159671206687989</v>
      </c>
    </row>
    <row r="75" spans="1:55">
      <c r="A75" s="22"/>
      <c r="B75" s="22"/>
      <c r="C75" s="22"/>
      <c r="D75" s="22"/>
      <c r="E75" s="22"/>
      <c r="F75" s="22"/>
      <c r="G75" s="22"/>
      <c r="H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1">
        <f>SUM(AH51:AH74)</f>
        <v>28423.799999999996</v>
      </c>
      <c r="W75" s="22"/>
      <c r="X75" s="22">
        <f>V75/6</f>
        <v>4737.2999999999993</v>
      </c>
      <c r="Y75" s="22"/>
      <c r="Z75" s="22"/>
      <c r="AA75" s="22"/>
      <c r="AB75" s="22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22"/>
      <c r="AW75" s="22"/>
      <c r="AX75" s="22"/>
      <c r="AY75" s="22"/>
      <c r="AZ75" s="22"/>
      <c r="BA75" s="22"/>
      <c r="BB75" s="22"/>
      <c r="BC75" s="8">
        <f>SUM(BB51:BB74)</f>
        <v>30096.638518775653</v>
      </c>
    </row>
    <row r="76" spans="1:55">
      <c r="A76" s="22"/>
      <c r="B76" s="22"/>
      <c r="C76" s="22"/>
      <c r="D76" s="22"/>
      <c r="E76" s="22"/>
      <c r="F76" s="22"/>
      <c r="G76" s="22"/>
      <c r="H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33">
        <f>BC75/18</f>
        <v>1672.0354732653141</v>
      </c>
    </row>
    <row r="77" spans="1:55">
      <c r="A77" s="22"/>
      <c r="B77" s="22"/>
      <c r="C77" s="22"/>
      <c r="D77" s="22"/>
      <c r="E77" s="22"/>
      <c r="F77" s="22"/>
      <c r="G77" s="22"/>
      <c r="H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I77" s="22"/>
      <c r="AJ77" s="22"/>
      <c r="AK77" s="9">
        <f>SUM(AJ51:AJ74)</f>
        <v>1105.5999999999999</v>
      </c>
      <c r="AL77" s="9">
        <f t="shared" ref="AL77:BB77" si="11">SUM(AK51:AK74)</f>
        <v>1717.75</v>
      </c>
      <c r="AM77" s="9">
        <f t="shared" si="11"/>
        <v>842.51200000000006</v>
      </c>
      <c r="AN77" s="9">
        <f t="shared" si="11"/>
        <v>2803.1129999999998</v>
      </c>
      <c r="AO77" s="9">
        <f t="shared" si="11"/>
        <v>845.17200000000003</v>
      </c>
      <c r="AP77" s="9">
        <f t="shared" si="11"/>
        <v>2072.6246999999998</v>
      </c>
      <c r="AQ77" s="9">
        <f t="shared" si="11"/>
        <v>862.07544000000007</v>
      </c>
      <c r="AR77" s="9">
        <f t="shared" si="11"/>
        <v>2859.17526</v>
      </c>
      <c r="AS77" s="9">
        <f t="shared" si="11"/>
        <v>876.54948480000019</v>
      </c>
      <c r="AT77" s="9">
        <f t="shared" si="11"/>
        <v>2116.844658</v>
      </c>
      <c r="AU77" s="9">
        <f t="shared" si="11"/>
        <v>879.04151280000019</v>
      </c>
      <c r="AV77" s="9">
        <f t="shared" si="11"/>
        <v>2955.8728450800004</v>
      </c>
      <c r="AW77" s="9">
        <f t="shared" si="11"/>
        <v>896.90328777600018</v>
      </c>
      <c r="AX77" s="9">
        <f t="shared" si="11"/>
        <v>2159.1815511600003</v>
      </c>
      <c r="AY77" s="9">
        <f t="shared" si="11"/>
        <v>911.86466509152012</v>
      </c>
      <c r="AZ77" s="9">
        <f t="shared" si="11"/>
        <v>3034.0822404196806</v>
      </c>
      <c r="BA77" s="9">
        <f t="shared" si="11"/>
        <v>914.74393463712011</v>
      </c>
      <c r="BB77" s="9">
        <f t="shared" si="11"/>
        <v>2243.5319390113154</v>
      </c>
      <c r="BC77" s="9">
        <f>SUM(AK77:BB77)</f>
        <v>30096.638518775639</v>
      </c>
    </row>
    <row r="78" spans="1:55">
      <c r="A78" s="22"/>
      <c r="B78" s="22"/>
      <c r="C78" s="22"/>
      <c r="D78" s="22"/>
      <c r="E78" s="22"/>
      <c r="F78" s="22"/>
      <c r="G78" s="22"/>
      <c r="H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81" spans="1:61">
      <c r="A81" s="2" t="s">
        <v>148</v>
      </c>
      <c r="B81" s="22" t="s">
        <v>9</v>
      </c>
      <c r="C81" s="22"/>
      <c r="D81" s="22"/>
      <c r="E81" s="22"/>
      <c r="F81" s="22"/>
      <c r="G81" s="22"/>
      <c r="H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 t="s">
        <v>218</v>
      </c>
      <c r="V81" s="22"/>
      <c r="W81" s="28">
        <v>1.03</v>
      </c>
      <c r="X81" s="22"/>
      <c r="Y81" s="22"/>
      <c r="Z81" s="22"/>
      <c r="AA81" s="22"/>
      <c r="AB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</row>
    <row r="82" spans="1:61">
      <c r="A82" s="21" t="s">
        <v>180</v>
      </c>
      <c r="B82" s="4" t="s">
        <v>138</v>
      </c>
      <c r="C82" s="4" t="s">
        <v>139</v>
      </c>
      <c r="D82" s="4" t="s">
        <v>140</v>
      </c>
      <c r="E82" s="4" t="s">
        <v>141</v>
      </c>
      <c r="F82" s="4" t="s">
        <v>142</v>
      </c>
      <c r="G82" s="4" t="s">
        <v>143</v>
      </c>
      <c r="H82" s="4" t="s">
        <v>144</v>
      </c>
      <c r="I82" s="4" t="s">
        <v>201</v>
      </c>
      <c r="J82" s="4"/>
      <c r="K82" s="29" t="s">
        <v>187</v>
      </c>
      <c r="L82" s="29" t="s">
        <v>62</v>
      </c>
      <c r="M82" s="29" t="s">
        <v>188</v>
      </c>
      <c r="N82" s="29" t="s">
        <v>61</v>
      </c>
      <c r="O82" s="29" t="s">
        <v>189</v>
      </c>
      <c r="P82" s="29" t="s">
        <v>63</v>
      </c>
      <c r="Q82" s="29" t="s">
        <v>190</v>
      </c>
      <c r="R82" s="29" t="s">
        <v>64</v>
      </c>
      <c r="S82" s="29" t="s">
        <v>191</v>
      </c>
      <c r="T82" s="29" t="s">
        <v>65</v>
      </c>
      <c r="U82" s="29" t="s">
        <v>192</v>
      </c>
      <c r="V82" s="29" t="s">
        <v>66</v>
      </c>
      <c r="W82" s="29" t="s">
        <v>193</v>
      </c>
      <c r="X82" s="29" t="s">
        <v>67</v>
      </c>
      <c r="Y82" s="29" t="s">
        <v>194</v>
      </c>
      <c r="Z82" s="29" t="s">
        <v>68</v>
      </c>
      <c r="AA82" s="29" t="s">
        <v>195</v>
      </c>
      <c r="AB82" s="29" t="s">
        <v>69</v>
      </c>
      <c r="AC82" s="29" t="s">
        <v>196</v>
      </c>
      <c r="AD82" s="29" t="s">
        <v>70</v>
      </c>
      <c r="AE82" s="29" t="s">
        <v>197</v>
      </c>
      <c r="AF82" s="29" t="s">
        <v>71</v>
      </c>
      <c r="AG82" s="29" t="s">
        <v>198</v>
      </c>
      <c r="AH82" s="29" t="s">
        <v>72</v>
      </c>
      <c r="AI82" s="4" t="s">
        <v>46</v>
      </c>
      <c r="AJ82" s="4"/>
      <c r="AK82" s="4" t="s">
        <v>204</v>
      </c>
      <c r="AL82" s="4" t="s">
        <v>79</v>
      </c>
      <c r="AM82" s="4" t="s">
        <v>205</v>
      </c>
      <c r="AN82" s="4" t="s">
        <v>80</v>
      </c>
      <c r="AO82" s="4" t="s">
        <v>206</v>
      </c>
      <c r="AP82" s="4" t="s">
        <v>81</v>
      </c>
      <c r="AQ82" s="4" t="s">
        <v>207</v>
      </c>
      <c r="AR82" s="4" t="s">
        <v>82</v>
      </c>
      <c r="AS82" s="4" t="s">
        <v>208</v>
      </c>
      <c r="AT82" s="4" t="s">
        <v>83</v>
      </c>
      <c r="AU82" s="4" t="s">
        <v>209</v>
      </c>
      <c r="AV82" s="4" t="s">
        <v>84</v>
      </c>
      <c r="AW82" s="4" t="s">
        <v>210</v>
      </c>
      <c r="AX82" s="4" t="s">
        <v>85</v>
      </c>
      <c r="AY82" s="4" t="s">
        <v>211</v>
      </c>
      <c r="AZ82" s="4" t="s">
        <v>86</v>
      </c>
      <c r="BA82" s="4" t="s">
        <v>212</v>
      </c>
      <c r="BB82" s="4" t="s">
        <v>87</v>
      </c>
      <c r="BC82" s="4" t="s">
        <v>213</v>
      </c>
      <c r="BD82" s="4" t="s">
        <v>88</v>
      </c>
      <c r="BE82" s="4" t="s">
        <v>214</v>
      </c>
      <c r="BF82" s="4" t="s">
        <v>89</v>
      </c>
      <c r="BG82" s="4" t="s">
        <v>215</v>
      </c>
      <c r="BH82" s="4" t="s">
        <v>90</v>
      </c>
      <c r="BI82" s="4"/>
    </row>
    <row r="83" spans="1:61">
      <c r="A83" s="22" t="s">
        <v>216</v>
      </c>
      <c r="B83" s="22"/>
      <c r="C83" s="5"/>
      <c r="D83" s="5">
        <v>407.1</v>
      </c>
      <c r="E83" s="5">
        <f t="shared" ref="E83:I92" si="12">D83*$W$81</f>
        <v>419.31300000000005</v>
      </c>
      <c r="F83" s="5">
        <f t="shared" si="12"/>
        <v>431.89239000000003</v>
      </c>
      <c r="G83" s="5">
        <f t="shared" si="12"/>
        <v>444.84916170000002</v>
      </c>
      <c r="H83" s="5">
        <f t="shared" si="12"/>
        <v>458.19463655100003</v>
      </c>
      <c r="I83" s="5">
        <f t="shared" si="12"/>
        <v>471.94047564753004</v>
      </c>
      <c r="J83" s="5"/>
      <c r="K83" s="30">
        <v>1</v>
      </c>
      <c r="L83" s="30">
        <v>1</v>
      </c>
      <c r="M83" s="30">
        <v>1</v>
      </c>
      <c r="N83" s="30">
        <v>1</v>
      </c>
      <c r="O83" s="30">
        <v>1</v>
      </c>
      <c r="P83" s="30">
        <v>1</v>
      </c>
      <c r="Q83" s="30">
        <v>1</v>
      </c>
      <c r="R83" s="30">
        <v>1</v>
      </c>
      <c r="S83" s="30">
        <v>1</v>
      </c>
      <c r="T83" s="30">
        <v>1</v>
      </c>
      <c r="U83" s="30">
        <v>1</v>
      </c>
      <c r="V83" s="30">
        <v>1</v>
      </c>
      <c r="W83" s="30">
        <v>1</v>
      </c>
      <c r="X83" s="30">
        <v>1</v>
      </c>
      <c r="Y83" s="30">
        <v>1</v>
      </c>
      <c r="Z83" s="30">
        <v>1</v>
      </c>
      <c r="AA83" s="30">
        <v>1</v>
      </c>
      <c r="AB83" s="30">
        <v>1</v>
      </c>
      <c r="AC83" s="30">
        <v>1</v>
      </c>
      <c r="AD83" s="30">
        <v>1</v>
      </c>
      <c r="AE83" s="30">
        <v>1</v>
      </c>
      <c r="AF83" s="30">
        <v>1</v>
      </c>
      <c r="AG83" s="30">
        <v>1</v>
      </c>
      <c r="AH83" s="30">
        <v>1</v>
      </c>
      <c r="AI83" s="22">
        <f>D83*(K83+L83+M83+N83+O83+P83+Q83+R83+S83+T83+U83+V83+W83+X83+Y83+Z83+AA83+AB83+AC83+AD83+AE83+AF83+AG83+AH83)</f>
        <v>9770.4000000000015</v>
      </c>
      <c r="AJ83" s="22">
        <v>114.4</v>
      </c>
      <c r="AK83" s="6">
        <f>D83</f>
        <v>407.1</v>
      </c>
      <c r="AL83" s="6">
        <f>D83</f>
        <v>407.1</v>
      </c>
      <c r="AM83" s="6">
        <f>D83</f>
        <v>407.1</v>
      </c>
      <c r="AN83" s="6">
        <f>D83</f>
        <v>407.1</v>
      </c>
      <c r="AO83" s="6">
        <f>E83</f>
        <v>419.31300000000005</v>
      </c>
      <c r="AP83" s="6">
        <f>E83</f>
        <v>419.31300000000005</v>
      </c>
      <c r="AQ83" s="6">
        <f>E83</f>
        <v>419.31300000000005</v>
      </c>
      <c r="AR83" s="6">
        <f>E83</f>
        <v>419.31300000000005</v>
      </c>
      <c r="AS83" s="6">
        <f>F83</f>
        <v>431.89239000000003</v>
      </c>
      <c r="AT83" s="6">
        <f>F83</f>
        <v>431.89239000000003</v>
      </c>
      <c r="AU83" s="6">
        <f>F83</f>
        <v>431.89239000000003</v>
      </c>
      <c r="AV83" s="6">
        <f>F83</f>
        <v>431.89239000000003</v>
      </c>
      <c r="AW83" s="6">
        <f>G83</f>
        <v>444.84916170000002</v>
      </c>
      <c r="AX83" s="6">
        <f>G83</f>
        <v>444.84916170000002</v>
      </c>
      <c r="AY83" s="6">
        <f>G83</f>
        <v>444.84916170000002</v>
      </c>
      <c r="AZ83" s="6">
        <f>G83</f>
        <v>444.84916170000002</v>
      </c>
      <c r="BA83" s="6">
        <f>H83</f>
        <v>458.19463655100003</v>
      </c>
      <c r="BB83" s="6">
        <f>H83</f>
        <v>458.19463655100003</v>
      </c>
      <c r="BC83" s="6">
        <f>H83</f>
        <v>458.19463655100003</v>
      </c>
      <c r="BD83" s="6">
        <f>H83</f>
        <v>458.19463655100003</v>
      </c>
      <c r="BE83" s="6">
        <f>I83</f>
        <v>471.94047564753004</v>
      </c>
      <c r="BF83" s="6">
        <f>I83</f>
        <v>471.94047564753004</v>
      </c>
      <c r="BG83" s="6">
        <f>I83</f>
        <v>471.94047564753004</v>
      </c>
      <c r="BH83" s="6">
        <f>I83</f>
        <v>471.94047564753004</v>
      </c>
      <c r="BI83" s="8">
        <f t="shared" ref="BI83:BI117" si="13">SUM(AK83:BH83)</f>
        <v>10533.158655594123</v>
      </c>
    </row>
    <row r="84" spans="1:61">
      <c r="A84" s="22" t="s">
        <v>217</v>
      </c>
      <c r="B84" s="22"/>
      <c r="C84" s="5"/>
      <c r="D84" s="5">
        <v>625.29999999999995</v>
      </c>
      <c r="E84" s="5">
        <f t="shared" si="12"/>
        <v>644.05899999999997</v>
      </c>
      <c r="F84" s="5">
        <f t="shared" si="12"/>
        <v>663.38076999999998</v>
      </c>
      <c r="G84" s="5">
        <f t="shared" si="12"/>
        <v>683.28219309999997</v>
      </c>
      <c r="H84" s="5">
        <f t="shared" si="12"/>
        <v>703.78065889300001</v>
      </c>
      <c r="I84" s="5">
        <f t="shared" si="12"/>
        <v>724.89407865979001</v>
      </c>
      <c r="J84" s="5"/>
      <c r="K84" s="30"/>
      <c r="L84" s="30">
        <v>1</v>
      </c>
      <c r="M84" s="30"/>
      <c r="N84" s="30">
        <v>1</v>
      </c>
      <c r="O84" s="30"/>
      <c r="P84" s="30">
        <v>1</v>
      </c>
      <c r="Q84" s="30"/>
      <c r="R84" s="30">
        <v>1</v>
      </c>
      <c r="S84" s="30"/>
      <c r="T84" s="30">
        <v>1</v>
      </c>
      <c r="U84" s="30"/>
      <c r="V84" s="30">
        <v>1</v>
      </c>
      <c r="W84" s="30">
        <v>0</v>
      </c>
      <c r="X84" s="30">
        <v>1</v>
      </c>
      <c r="Y84" s="30">
        <v>0</v>
      </c>
      <c r="Z84" s="30">
        <v>1</v>
      </c>
      <c r="AA84" s="30">
        <v>0</v>
      </c>
      <c r="AB84" s="30">
        <v>1</v>
      </c>
      <c r="AC84" s="30">
        <v>0</v>
      </c>
      <c r="AD84" s="30">
        <v>1</v>
      </c>
      <c r="AE84" s="30">
        <v>0</v>
      </c>
      <c r="AF84" s="30">
        <v>1</v>
      </c>
      <c r="AG84" s="30">
        <v>0</v>
      </c>
      <c r="AH84" s="30">
        <v>1</v>
      </c>
      <c r="AI84" s="22">
        <f t="shared" ref="AI84:AI86" si="14">D84*(K84+L84+M84+N84+O84+P84+Q84+R84+S84+T84+U84+V84+W84+X84+Y84+Z84+AA84+AB84+AC84+AD84+AE84+AF84+AG84+AH84)</f>
        <v>7503.5999999999995</v>
      </c>
      <c r="AJ84" s="22">
        <v>270</v>
      </c>
      <c r="AK84" s="6"/>
      <c r="AL84" s="6">
        <f t="shared" ref="AL84:AL117" si="15">D84</f>
        <v>625.29999999999995</v>
      </c>
      <c r="AM84" s="6"/>
      <c r="AN84" s="6">
        <f t="shared" ref="AN84:AN117" si="16">D84</f>
        <v>625.29999999999995</v>
      </c>
      <c r="AO84" s="6"/>
      <c r="AP84" s="6">
        <f t="shared" ref="AP84:AP116" si="17">E84</f>
        <v>644.05899999999997</v>
      </c>
      <c r="AQ84" s="6"/>
      <c r="AR84" s="6">
        <f t="shared" ref="AR84:AR116" si="18">E84</f>
        <v>644.05899999999997</v>
      </c>
      <c r="AS84" s="6"/>
      <c r="AT84" s="6">
        <f t="shared" ref="AT84:AT116" si="19">F84</f>
        <v>663.38076999999998</v>
      </c>
      <c r="AU84" s="6"/>
      <c r="AV84" s="6">
        <f t="shared" ref="AV84:AV116" si="20">F84</f>
        <v>663.38076999999998</v>
      </c>
      <c r="AW84" s="6"/>
      <c r="AX84" s="6">
        <f t="shared" ref="AX84:AX116" si="21">G84</f>
        <v>683.28219309999997</v>
      </c>
      <c r="AY84" s="6"/>
      <c r="AZ84" s="6">
        <f t="shared" ref="AZ84:AZ116" si="22">G84</f>
        <v>683.28219309999997</v>
      </c>
      <c r="BA84" s="6"/>
      <c r="BB84" s="6">
        <f t="shared" ref="BB84:BB116" si="23">H84</f>
        <v>703.78065889300001</v>
      </c>
      <c r="BC84" s="6"/>
      <c r="BD84" s="6">
        <f t="shared" ref="BD84:BD116" si="24">H84</f>
        <v>703.78065889300001</v>
      </c>
      <c r="BE84" s="6"/>
      <c r="BF84" s="6">
        <f t="shared" ref="BF84:BF116" si="25">I84</f>
        <v>724.89407865979001</v>
      </c>
      <c r="BG84" s="6"/>
      <c r="BH84" s="6">
        <f t="shared" ref="BH84:BH116" si="26">I84</f>
        <v>724.89407865979001</v>
      </c>
      <c r="BI84" s="8">
        <f t="shared" si="13"/>
        <v>8089.3934013055787</v>
      </c>
    </row>
    <row r="85" spans="1:61">
      <c r="A85" s="22" t="s">
        <v>43</v>
      </c>
      <c r="B85" s="22"/>
      <c r="C85" s="5"/>
      <c r="D85" s="5">
        <v>772.3</v>
      </c>
      <c r="E85" s="5">
        <f t="shared" si="12"/>
        <v>795.46899999999994</v>
      </c>
      <c r="F85" s="5">
        <f t="shared" si="12"/>
        <v>819.33306999999991</v>
      </c>
      <c r="G85" s="5">
        <f t="shared" si="12"/>
        <v>843.91306209999993</v>
      </c>
      <c r="H85" s="5">
        <f t="shared" si="12"/>
        <v>869.23045396299995</v>
      </c>
      <c r="I85" s="5">
        <f t="shared" si="12"/>
        <v>895.30736758188993</v>
      </c>
      <c r="J85" s="5"/>
      <c r="K85" s="30"/>
      <c r="L85" s="30"/>
      <c r="M85" s="30"/>
      <c r="N85" s="30">
        <v>1</v>
      </c>
      <c r="O85" s="30"/>
      <c r="P85" s="30"/>
      <c r="Q85" s="30"/>
      <c r="R85" s="30">
        <v>1</v>
      </c>
      <c r="S85" s="30"/>
      <c r="T85" s="30">
        <v>0</v>
      </c>
      <c r="U85" s="30"/>
      <c r="V85" s="30">
        <v>1</v>
      </c>
      <c r="W85" s="30"/>
      <c r="X85" s="30"/>
      <c r="Y85" s="30"/>
      <c r="Z85" s="30">
        <v>1</v>
      </c>
      <c r="AA85" s="30"/>
      <c r="AB85" s="30"/>
      <c r="AC85" s="30">
        <v>1</v>
      </c>
      <c r="AD85" s="30"/>
      <c r="AE85" s="30"/>
      <c r="AF85" s="30"/>
      <c r="AG85" s="30">
        <v>1</v>
      </c>
      <c r="AH85" s="30"/>
      <c r="AI85" s="22">
        <f t="shared" si="14"/>
        <v>4633.7999999999993</v>
      </c>
      <c r="AJ85" s="22">
        <v>239.1</v>
      </c>
      <c r="AK85" s="6"/>
      <c r="AL85" s="6"/>
      <c r="AM85" s="6"/>
      <c r="AN85" s="6">
        <f t="shared" si="16"/>
        <v>772.3</v>
      </c>
      <c r="AO85" s="6"/>
      <c r="AP85" s="6"/>
      <c r="AQ85" s="6"/>
      <c r="AR85" s="6">
        <f t="shared" si="18"/>
        <v>795.46899999999994</v>
      </c>
      <c r="AS85" s="6"/>
      <c r="AT85" s="6"/>
      <c r="AU85" s="6"/>
      <c r="AV85" s="6">
        <f t="shared" si="20"/>
        <v>819.33306999999991</v>
      </c>
      <c r="AW85" s="6"/>
      <c r="AX85" s="6"/>
      <c r="AY85" s="6"/>
      <c r="AZ85" s="6">
        <f t="shared" si="22"/>
        <v>843.91306209999993</v>
      </c>
      <c r="BA85" s="6"/>
      <c r="BB85" s="6"/>
      <c r="BC85" s="6"/>
      <c r="BD85" s="6">
        <f t="shared" si="24"/>
        <v>869.23045396299995</v>
      </c>
      <c r="BE85" s="6"/>
      <c r="BF85" s="6"/>
      <c r="BG85" s="6"/>
      <c r="BH85" s="6">
        <f t="shared" si="26"/>
        <v>895.30736758188993</v>
      </c>
      <c r="BI85" s="8">
        <f t="shared" si="13"/>
        <v>4995.5529536448894</v>
      </c>
    </row>
    <row r="86" spans="1:61">
      <c r="A86" s="22" t="s">
        <v>199</v>
      </c>
      <c r="B86" s="51"/>
      <c r="C86" s="5"/>
      <c r="D86" s="5">
        <v>464.32</v>
      </c>
      <c r="E86" s="5">
        <f t="shared" si="12"/>
        <v>478.24959999999999</v>
      </c>
      <c r="F86" s="5">
        <f t="shared" si="12"/>
        <v>492.59708799999999</v>
      </c>
      <c r="G86" s="5">
        <f t="shared" si="12"/>
        <v>507.37500064</v>
      </c>
      <c r="H86" s="5">
        <f t="shared" si="12"/>
        <v>522.5962506592</v>
      </c>
      <c r="I86" s="5">
        <f t="shared" si="12"/>
        <v>538.27413817897605</v>
      </c>
      <c r="J86" s="5"/>
      <c r="K86" s="30">
        <v>1</v>
      </c>
      <c r="L86" s="30">
        <v>1</v>
      </c>
      <c r="M86" s="31"/>
      <c r="N86" s="30">
        <v>2</v>
      </c>
      <c r="O86" s="30"/>
      <c r="P86" s="30">
        <v>2</v>
      </c>
      <c r="Q86" s="30"/>
      <c r="R86" s="30">
        <v>2</v>
      </c>
      <c r="S86" s="30"/>
      <c r="T86" s="30">
        <v>2</v>
      </c>
      <c r="U86" s="30"/>
      <c r="V86" s="30">
        <v>2</v>
      </c>
      <c r="W86" s="30"/>
      <c r="X86" s="30">
        <v>2</v>
      </c>
      <c r="Y86" s="30"/>
      <c r="Z86" s="30">
        <v>2</v>
      </c>
      <c r="AA86" s="30"/>
      <c r="AB86" s="30">
        <v>2</v>
      </c>
      <c r="AC86" s="30">
        <v>0</v>
      </c>
      <c r="AD86" s="30">
        <v>2</v>
      </c>
      <c r="AE86" s="30">
        <v>0</v>
      </c>
      <c r="AF86" s="30">
        <v>2</v>
      </c>
      <c r="AG86" s="30">
        <v>0</v>
      </c>
      <c r="AH86" s="30">
        <v>2</v>
      </c>
      <c r="AI86" s="22">
        <f t="shared" si="14"/>
        <v>11143.68</v>
      </c>
      <c r="AJ86" s="22">
        <v>73.099999999999994</v>
      </c>
      <c r="AK86" s="6">
        <f>D86*K86</f>
        <v>464.32</v>
      </c>
      <c r="AL86" s="6">
        <f>D86*L86</f>
        <v>464.32</v>
      </c>
      <c r="AM86" s="6"/>
      <c r="AN86" s="6">
        <f>D86*N86</f>
        <v>928.64</v>
      </c>
      <c r="AO86" s="6"/>
      <c r="AP86" s="6">
        <f>E86*P86</f>
        <v>956.49919999999997</v>
      </c>
      <c r="AQ86" s="6"/>
      <c r="AR86" s="6">
        <f>E86*R86</f>
        <v>956.49919999999997</v>
      </c>
      <c r="AS86" s="6"/>
      <c r="AT86" s="6">
        <f>F86*T86</f>
        <v>985.19417599999997</v>
      </c>
      <c r="AU86" s="6"/>
      <c r="AV86" s="6">
        <f>F86*V86</f>
        <v>985.19417599999997</v>
      </c>
      <c r="AW86" s="6"/>
      <c r="AX86" s="6">
        <f>G86*X86</f>
        <v>1014.75000128</v>
      </c>
      <c r="AY86" s="6"/>
      <c r="AZ86" s="6">
        <f>G86*Z86</f>
        <v>1014.75000128</v>
      </c>
      <c r="BA86" s="6"/>
      <c r="BB86" s="6">
        <f>H86*AB86</f>
        <v>1045.1925013184</v>
      </c>
      <c r="BC86" s="6"/>
      <c r="BD86" s="6">
        <f>H86*AD86</f>
        <v>1045.1925013184</v>
      </c>
      <c r="BE86" s="6"/>
      <c r="BF86" s="6">
        <f>I86*AF86</f>
        <v>1076.5482763579521</v>
      </c>
      <c r="BG86" s="6"/>
      <c r="BH86" s="6">
        <f>I86*AH86</f>
        <v>1076.5482763579521</v>
      </c>
      <c r="BI86" s="8">
        <f>SUM(AK86:BH86)</f>
        <v>12013.648309912707</v>
      </c>
    </row>
    <row r="87" spans="1:61">
      <c r="A87" s="22" t="s">
        <v>12</v>
      </c>
      <c r="B87" s="22">
        <v>379.05</v>
      </c>
      <c r="C87" s="5">
        <f t="shared" ref="C87:D104" si="27">B87*$W$81</f>
        <v>390.42150000000004</v>
      </c>
      <c r="D87" s="5">
        <f t="shared" si="27"/>
        <v>402.13414500000005</v>
      </c>
      <c r="E87" s="5">
        <f t="shared" si="12"/>
        <v>414.19816935000006</v>
      </c>
      <c r="F87" s="5">
        <f t="shared" si="12"/>
        <v>426.62411443050007</v>
      </c>
      <c r="G87" s="5">
        <f t="shared" si="12"/>
        <v>439.42283786341511</v>
      </c>
      <c r="H87" s="5">
        <f t="shared" si="12"/>
        <v>452.6055229993176</v>
      </c>
      <c r="I87" s="5">
        <f t="shared" si="12"/>
        <v>466.18368868929713</v>
      </c>
      <c r="J87" s="5"/>
      <c r="K87" s="30">
        <v>1</v>
      </c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2">
        <f t="shared" ref="AI87:AI115" si="28">B87*(K87+L87+M87+N87+O87+P87+Q87+R87+S87+T87+U87+V87+W87+X87+Y87+Z87+AA87+AB87)</f>
        <v>379.05</v>
      </c>
      <c r="AJ87" s="22">
        <v>250</v>
      </c>
      <c r="AK87" s="6">
        <f t="shared" ref="AK87:AK117" si="29">D87</f>
        <v>402.13414500000005</v>
      </c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8">
        <f t="shared" si="13"/>
        <v>402.13414500000005</v>
      </c>
    </row>
    <row r="88" spans="1:61">
      <c r="A88" s="22" t="s">
        <v>13</v>
      </c>
      <c r="B88" s="22">
        <v>379.05</v>
      </c>
      <c r="C88" s="5">
        <f t="shared" si="27"/>
        <v>390.42150000000004</v>
      </c>
      <c r="D88" s="5">
        <f t="shared" si="27"/>
        <v>402.13414500000005</v>
      </c>
      <c r="E88" s="5">
        <f t="shared" si="12"/>
        <v>414.19816935000006</v>
      </c>
      <c r="F88" s="5">
        <f t="shared" si="12"/>
        <v>426.62411443050007</v>
      </c>
      <c r="G88" s="5">
        <f t="shared" si="12"/>
        <v>439.42283786341511</v>
      </c>
      <c r="H88" s="5">
        <f t="shared" si="12"/>
        <v>452.6055229993176</v>
      </c>
      <c r="I88" s="5">
        <f t="shared" si="12"/>
        <v>466.18368868929713</v>
      </c>
      <c r="J88" s="5"/>
      <c r="K88" s="30"/>
      <c r="L88" s="30">
        <v>1</v>
      </c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22">
        <f t="shared" si="28"/>
        <v>379.05</v>
      </c>
      <c r="AJ88" s="22">
        <v>285</v>
      </c>
      <c r="AK88" s="6"/>
      <c r="AL88" s="6">
        <f t="shared" si="15"/>
        <v>402.13414500000005</v>
      </c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8">
        <f t="shared" si="13"/>
        <v>402.13414500000005</v>
      </c>
    </row>
    <row r="89" spans="1:61">
      <c r="A89" s="22" t="s">
        <v>14</v>
      </c>
      <c r="B89" s="22">
        <v>379.05</v>
      </c>
      <c r="C89" s="5">
        <f t="shared" si="27"/>
        <v>390.42150000000004</v>
      </c>
      <c r="D89" s="5">
        <f t="shared" si="27"/>
        <v>402.13414500000005</v>
      </c>
      <c r="E89" s="5">
        <f t="shared" si="12"/>
        <v>414.19816935000006</v>
      </c>
      <c r="F89" s="5">
        <f t="shared" si="12"/>
        <v>426.62411443050007</v>
      </c>
      <c r="G89" s="5">
        <f t="shared" si="12"/>
        <v>439.42283786341511</v>
      </c>
      <c r="H89" s="5">
        <f t="shared" si="12"/>
        <v>452.6055229993176</v>
      </c>
      <c r="I89" s="5">
        <f t="shared" si="12"/>
        <v>466.18368868929713</v>
      </c>
      <c r="J89" s="5"/>
      <c r="K89" s="30"/>
      <c r="L89" s="30"/>
      <c r="M89" s="30">
        <v>1</v>
      </c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2">
        <f t="shared" si="28"/>
        <v>379.05</v>
      </c>
      <c r="AJ89" s="22">
        <v>250</v>
      </c>
      <c r="AK89" s="6"/>
      <c r="AL89" s="6"/>
      <c r="AM89" s="6">
        <f t="shared" ref="AM89:AM117" si="30">D89</f>
        <v>402.13414500000005</v>
      </c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8">
        <f t="shared" si="13"/>
        <v>402.13414500000005</v>
      </c>
    </row>
    <row r="90" spans="1:61">
      <c r="A90" s="22" t="s">
        <v>15</v>
      </c>
      <c r="B90" s="22">
        <v>379.05</v>
      </c>
      <c r="C90" s="5">
        <f t="shared" si="27"/>
        <v>390.42150000000004</v>
      </c>
      <c r="D90" s="5">
        <f t="shared" si="27"/>
        <v>402.13414500000005</v>
      </c>
      <c r="E90" s="5">
        <f t="shared" si="12"/>
        <v>414.19816935000006</v>
      </c>
      <c r="F90" s="5">
        <f t="shared" si="12"/>
        <v>426.62411443050007</v>
      </c>
      <c r="G90" s="5">
        <f t="shared" si="12"/>
        <v>439.42283786341511</v>
      </c>
      <c r="H90" s="5">
        <f t="shared" si="12"/>
        <v>452.6055229993176</v>
      </c>
      <c r="I90" s="5">
        <f t="shared" si="12"/>
        <v>466.18368868929713</v>
      </c>
      <c r="J90" s="5"/>
      <c r="K90" s="30"/>
      <c r="L90" s="30"/>
      <c r="M90" s="30"/>
      <c r="N90" s="30">
        <v>1</v>
      </c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2">
        <f t="shared" si="28"/>
        <v>379.05</v>
      </c>
      <c r="AJ90" s="22">
        <v>285</v>
      </c>
      <c r="AK90" s="6"/>
      <c r="AL90" s="6"/>
      <c r="AM90" s="6"/>
      <c r="AN90" s="6">
        <f t="shared" si="16"/>
        <v>402.13414500000005</v>
      </c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8">
        <f t="shared" si="13"/>
        <v>402.13414500000005</v>
      </c>
    </row>
    <row r="91" spans="1:61">
      <c r="A91" s="22" t="s">
        <v>16</v>
      </c>
      <c r="B91" s="22">
        <v>379.05</v>
      </c>
      <c r="C91" s="5">
        <f t="shared" si="27"/>
        <v>390.42150000000004</v>
      </c>
      <c r="D91" s="5">
        <f t="shared" si="27"/>
        <v>402.13414500000005</v>
      </c>
      <c r="E91" s="5">
        <f t="shared" si="12"/>
        <v>414.19816935000006</v>
      </c>
      <c r="F91" s="5">
        <f t="shared" si="12"/>
        <v>426.62411443050007</v>
      </c>
      <c r="G91" s="5">
        <f t="shared" si="12"/>
        <v>439.42283786341511</v>
      </c>
      <c r="H91" s="5">
        <f t="shared" si="12"/>
        <v>452.6055229993176</v>
      </c>
      <c r="I91" s="5">
        <f t="shared" si="12"/>
        <v>466.18368868929713</v>
      </c>
      <c r="J91" s="5"/>
      <c r="K91" s="30"/>
      <c r="L91" s="30"/>
      <c r="M91" s="30"/>
      <c r="N91" s="30"/>
      <c r="O91" s="30">
        <v>1</v>
      </c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22">
        <f t="shared" si="28"/>
        <v>379.05</v>
      </c>
      <c r="AJ91" s="22">
        <v>250</v>
      </c>
      <c r="AK91" s="6"/>
      <c r="AL91" s="6"/>
      <c r="AM91" s="6"/>
      <c r="AN91" s="6"/>
      <c r="AO91" s="6">
        <f t="shared" ref="AO91:AO117" si="31">E91</f>
        <v>414.19816935000006</v>
      </c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8">
        <f t="shared" si="13"/>
        <v>414.19816935000006</v>
      </c>
    </row>
    <row r="92" spans="1:61">
      <c r="A92" s="22" t="s">
        <v>17</v>
      </c>
      <c r="B92" s="22">
        <v>379.05</v>
      </c>
      <c r="C92" s="5">
        <f t="shared" si="27"/>
        <v>390.42150000000004</v>
      </c>
      <c r="D92" s="5">
        <f t="shared" si="27"/>
        <v>402.13414500000005</v>
      </c>
      <c r="E92" s="5">
        <f t="shared" si="12"/>
        <v>414.19816935000006</v>
      </c>
      <c r="F92" s="5">
        <f t="shared" si="12"/>
        <v>426.62411443050007</v>
      </c>
      <c r="G92" s="5">
        <f t="shared" si="12"/>
        <v>439.42283786341511</v>
      </c>
      <c r="H92" s="5">
        <f t="shared" si="12"/>
        <v>452.6055229993176</v>
      </c>
      <c r="I92" s="5">
        <f t="shared" si="12"/>
        <v>466.18368868929713</v>
      </c>
      <c r="J92" s="5"/>
      <c r="K92" s="30"/>
      <c r="L92" s="30"/>
      <c r="M92" s="30"/>
      <c r="N92" s="30"/>
      <c r="O92" s="30"/>
      <c r="P92" s="30">
        <v>1</v>
      </c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22">
        <f t="shared" si="28"/>
        <v>379.05</v>
      </c>
      <c r="AJ92" s="22">
        <v>285</v>
      </c>
      <c r="AK92" s="6"/>
      <c r="AL92" s="6"/>
      <c r="AM92" s="6"/>
      <c r="AN92" s="6"/>
      <c r="AO92" s="6"/>
      <c r="AP92" s="6">
        <f t="shared" si="17"/>
        <v>414.19816935000006</v>
      </c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8">
        <f t="shared" si="13"/>
        <v>414.19816935000006</v>
      </c>
    </row>
    <row r="93" spans="1:61">
      <c r="A93" s="22" t="s">
        <v>73</v>
      </c>
      <c r="B93" s="22">
        <v>379.05</v>
      </c>
      <c r="C93" s="5">
        <f t="shared" si="27"/>
        <v>390.42150000000004</v>
      </c>
      <c r="D93" s="5">
        <f t="shared" si="27"/>
        <v>402.13414500000005</v>
      </c>
      <c r="E93" s="5">
        <f t="shared" ref="E93:I102" si="32">D93*$W$81</f>
        <v>414.19816935000006</v>
      </c>
      <c r="F93" s="5">
        <f t="shared" si="32"/>
        <v>426.62411443050007</v>
      </c>
      <c r="G93" s="5">
        <f t="shared" si="32"/>
        <v>439.42283786341511</v>
      </c>
      <c r="H93" s="5">
        <f t="shared" si="32"/>
        <v>452.6055229993176</v>
      </c>
      <c r="I93" s="5">
        <f t="shared" si="32"/>
        <v>466.18368868929713</v>
      </c>
      <c r="J93" s="5"/>
      <c r="K93" s="30"/>
      <c r="L93" s="32"/>
      <c r="M93" s="30"/>
      <c r="N93" s="30"/>
      <c r="O93" s="30"/>
      <c r="P93" s="30"/>
      <c r="Q93" s="30">
        <v>1</v>
      </c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22">
        <f t="shared" si="28"/>
        <v>379.05</v>
      </c>
      <c r="AJ93" s="22">
        <v>250</v>
      </c>
      <c r="AK93" s="6"/>
      <c r="AL93" s="6"/>
      <c r="AM93" s="6"/>
      <c r="AN93" s="6"/>
      <c r="AO93" s="6"/>
      <c r="AP93" s="6"/>
      <c r="AQ93" s="6">
        <f t="shared" ref="AQ93:AQ116" si="33">E93</f>
        <v>414.19816935000006</v>
      </c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8">
        <f t="shared" si="13"/>
        <v>414.19816935000006</v>
      </c>
    </row>
    <row r="94" spans="1:61">
      <c r="A94" s="22" t="s">
        <v>74</v>
      </c>
      <c r="B94" s="22">
        <v>379.05</v>
      </c>
      <c r="C94" s="5">
        <f t="shared" si="27"/>
        <v>390.42150000000004</v>
      </c>
      <c r="D94" s="5">
        <f t="shared" si="27"/>
        <v>402.13414500000005</v>
      </c>
      <c r="E94" s="5">
        <f t="shared" si="32"/>
        <v>414.19816935000006</v>
      </c>
      <c r="F94" s="5">
        <f t="shared" si="32"/>
        <v>426.62411443050007</v>
      </c>
      <c r="G94" s="5">
        <f t="shared" si="32"/>
        <v>439.42283786341511</v>
      </c>
      <c r="H94" s="5">
        <f t="shared" si="32"/>
        <v>452.6055229993176</v>
      </c>
      <c r="I94" s="5">
        <f t="shared" si="32"/>
        <v>466.18368868929713</v>
      </c>
      <c r="J94" s="5"/>
      <c r="K94" s="30"/>
      <c r="L94" s="30"/>
      <c r="M94" s="30"/>
      <c r="N94" s="30"/>
      <c r="O94" s="30"/>
      <c r="P94" s="30"/>
      <c r="Q94" s="30"/>
      <c r="R94" s="30">
        <v>1</v>
      </c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22">
        <f t="shared" si="28"/>
        <v>379.05</v>
      </c>
      <c r="AJ94" s="22">
        <v>285</v>
      </c>
      <c r="AK94" s="6"/>
      <c r="AL94" s="6"/>
      <c r="AM94" s="6"/>
      <c r="AN94" s="6"/>
      <c r="AO94" s="6"/>
      <c r="AP94" s="6"/>
      <c r="AQ94" s="6"/>
      <c r="AR94" s="6">
        <f t="shared" si="18"/>
        <v>414.19816935000006</v>
      </c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8">
        <f t="shared" si="13"/>
        <v>414.19816935000006</v>
      </c>
    </row>
    <row r="95" spans="1:61">
      <c r="A95" s="22" t="s">
        <v>75</v>
      </c>
      <c r="B95" s="22">
        <v>379.05</v>
      </c>
      <c r="C95" s="5">
        <f t="shared" si="27"/>
        <v>390.42150000000004</v>
      </c>
      <c r="D95" s="5">
        <f t="shared" si="27"/>
        <v>402.13414500000005</v>
      </c>
      <c r="E95" s="5">
        <f t="shared" si="32"/>
        <v>414.19816935000006</v>
      </c>
      <c r="F95" s="5">
        <f t="shared" si="32"/>
        <v>426.62411443050007</v>
      </c>
      <c r="G95" s="5">
        <f t="shared" si="32"/>
        <v>439.42283786341511</v>
      </c>
      <c r="H95" s="5">
        <f t="shared" si="32"/>
        <v>452.6055229993176</v>
      </c>
      <c r="I95" s="5">
        <f t="shared" si="32"/>
        <v>466.18368868929713</v>
      </c>
      <c r="J95" s="5"/>
      <c r="K95" s="30"/>
      <c r="L95" s="30"/>
      <c r="M95" s="30"/>
      <c r="N95" s="30"/>
      <c r="O95" s="30"/>
      <c r="P95" s="30"/>
      <c r="Q95" s="30"/>
      <c r="R95" s="30"/>
      <c r="S95" s="30">
        <v>1</v>
      </c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22">
        <f t="shared" si="28"/>
        <v>379.05</v>
      </c>
      <c r="AJ95" s="22">
        <v>250</v>
      </c>
      <c r="AK95" s="6"/>
      <c r="AL95" s="6"/>
      <c r="AM95" s="6"/>
      <c r="AN95" s="6"/>
      <c r="AO95" s="6"/>
      <c r="AP95" s="6"/>
      <c r="AQ95" s="6"/>
      <c r="AR95" s="6"/>
      <c r="AS95" s="6">
        <f t="shared" ref="AS95:AS116" si="34">F95</f>
        <v>426.62411443050007</v>
      </c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8">
        <f t="shared" si="13"/>
        <v>426.62411443050007</v>
      </c>
    </row>
    <row r="96" spans="1:61">
      <c r="A96" s="22" t="s">
        <v>76</v>
      </c>
      <c r="B96" s="22">
        <v>379.05</v>
      </c>
      <c r="C96" s="5">
        <f t="shared" si="27"/>
        <v>390.42150000000004</v>
      </c>
      <c r="D96" s="5">
        <f t="shared" si="27"/>
        <v>402.13414500000005</v>
      </c>
      <c r="E96" s="5">
        <f t="shared" si="32"/>
        <v>414.19816935000006</v>
      </c>
      <c r="F96" s="5">
        <f t="shared" si="32"/>
        <v>426.62411443050007</v>
      </c>
      <c r="G96" s="5">
        <f t="shared" si="32"/>
        <v>439.42283786341511</v>
      </c>
      <c r="H96" s="5">
        <f t="shared" si="32"/>
        <v>452.6055229993176</v>
      </c>
      <c r="I96" s="5">
        <f t="shared" si="32"/>
        <v>466.18368868929713</v>
      </c>
      <c r="J96" s="5"/>
      <c r="K96" s="30"/>
      <c r="L96" s="30"/>
      <c r="M96" s="30"/>
      <c r="N96" s="30"/>
      <c r="O96" s="30"/>
      <c r="P96" s="30"/>
      <c r="Q96" s="30"/>
      <c r="R96" s="30"/>
      <c r="S96" s="30"/>
      <c r="T96" s="30">
        <v>1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22">
        <f t="shared" si="28"/>
        <v>379.05</v>
      </c>
      <c r="AJ96" s="22">
        <v>285</v>
      </c>
      <c r="AK96" s="6"/>
      <c r="AL96" s="6"/>
      <c r="AM96" s="6"/>
      <c r="AN96" s="6"/>
      <c r="AO96" s="6"/>
      <c r="AP96" s="6"/>
      <c r="AQ96" s="6"/>
      <c r="AR96" s="6"/>
      <c r="AS96" s="6"/>
      <c r="AT96" s="6">
        <f t="shared" si="19"/>
        <v>426.62411443050007</v>
      </c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8">
        <f t="shared" si="13"/>
        <v>426.62411443050007</v>
      </c>
    </row>
    <row r="97" spans="1:61">
      <c r="A97" s="22" t="s">
        <v>77</v>
      </c>
      <c r="B97" s="22">
        <v>379.05</v>
      </c>
      <c r="C97" s="5">
        <f t="shared" si="27"/>
        <v>390.42150000000004</v>
      </c>
      <c r="D97" s="5">
        <f t="shared" si="27"/>
        <v>402.13414500000005</v>
      </c>
      <c r="E97" s="5">
        <f t="shared" si="32"/>
        <v>414.19816935000006</v>
      </c>
      <c r="F97" s="5">
        <f t="shared" si="32"/>
        <v>426.62411443050007</v>
      </c>
      <c r="G97" s="5">
        <f t="shared" si="32"/>
        <v>439.42283786341511</v>
      </c>
      <c r="H97" s="5">
        <f t="shared" si="32"/>
        <v>452.6055229993176</v>
      </c>
      <c r="I97" s="5">
        <f t="shared" si="32"/>
        <v>466.18368868929713</v>
      </c>
      <c r="J97" s="5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>
        <v>1</v>
      </c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22">
        <f t="shared" si="28"/>
        <v>379.05</v>
      </c>
      <c r="AJ97" s="22">
        <v>250</v>
      </c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>
        <f t="shared" ref="AU97:AU116" si="35">F97</f>
        <v>426.62411443050007</v>
      </c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8">
        <f t="shared" si="13"/>
        <v>426.62411443050007</v>
      </c>
    </row>
    <row r="98" spans="1:61">
      <c r="A98" s="22" t="s">
        <v>78</v>
      </c>
      <c r="B98" s="22">
        <v>379.05</v>
      </c>
      <c r="C98" s="5">
        <f t="shared" si="27"/>
        <v>390.42150000000004</v>
      </c>
      <c r="D98" s="5">
        <f t="shared" si="27"/>
        <v>402.13414500000005</v>
      </c>
      <c r="E98" s="5">
        <f t="shared" si="32"/>
        <v>414.19816935000006</v>
      </c>
      <c r="F98" s="5">
        <f t="shared" si="32"/>
        <v>426.62411443050007</v>
      </c>
      <c r="G98" s="5">
        <f t="shared" si="32"/>
        <v>439.42283786341511</v>
      </c>
      <c r="H98" s="5">
        <f t="shared" si="32"/>
        <v>452.6055229993176</v>
      </c>
      <c r="I98" s="5">
        <f t="shared" si="32"/>
        <v>466.18368868929713</v>
      </c>
      <c r="J98" s="5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>
        <v>1</v>
      </c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22">
        <f t="shared" si="28"/>
        <v>379.05</v>
      </c>
      <c r="AJ98" s="22">
        <v>285</v>
      </c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>
        <f t="shared" si="20"/>
        <v>426.62411443050007</v>
      </c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8">
        <f t="shared" si="13"/>
        <v>426.62411443050007</v>
      </c>
    </row>
    <row r="99" spans="1:61">
      <c r="A99" s="22" t="s">
        <v>118</v>
      </c>
      <c r="B99" s="22">
        <v>379.05</v>
      </c>
      <c r="C99" s="5">
        <f t="shared" si="27"/>
        <v>390.42150000000004</v>
      </c>
      <c r="D99" s="5">
        <f t="shared" si="27"/>
        <v>402.13414500000005</v>
      </c>
      <c r="E99" s="5">
        <f t="shared" si="32"/>
        <v>414.19816935000006</v>
      </c>
      <c r="F99" s="5">
        <f t="shared" si="32"/>
        <v>426.62411443050007</v>
      </c>
      <c r="G99" s="5">
        <f t="shared" si="32"/>
        <v>439.42283786341511</v>
      </c>
      <c r="H99" s="5">
        <f t="shared" si="32"/>
        <v>452.6055229993176</v>
      </c>
      <c r="I99" s="5">
        <f t="shared" si="32"/>
        <v>466.18368868929713</v>
      </c>
      <c r="J99" s="5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>
        <v>1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22">
        <f t="shared" si="28"/>
        <v>379.05</v>
      </c>
      <c r="AJ99" s="22">
        <v>250</v>
      </c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>
        <f t="shared" ref="AW99:AW116" si="36">G99</f>
        <v>439.42283786341511</v>
      </c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8">
        <f t="shared" si="13"/>
        <v>439.42283786341511</v>
      </c>
    </row>
    <row r="100" spans="1:61">
      <c r="A100" s="22" t="s">
        <v>119</v>
      </c>
      <c r="B100" s="22">
        <v>379.05</v>
      </c>
      <c r="C100" s="5">
        <f t="shared" si="27"/>
        <v>390.42150000000004</v>
      </c>
      <c r="D100" s="5">
        <f t="shared" si="27"/>
        <v>402.13414500000005</v>
      </c>
      <c r="E100" s="5">
        <f t="shared" si="32"/>
        <v>414.19816935000006</v>
      </c>
      <c r="F100" s="5">
        <f t="shared" si="32"/>
        <v>426.62411443050007</v>
      </c>
      <c r="G100" s="5">
        <f t="shared" si="32"/>
        <v>439.42283786341511</v>
      </c>
      <c r="H100" s="5">
        <f t="shared" si="32"/>
        <v>452.6055229993176</v>
      </c>
      <c r="I100" s="5">
        <f t="shared" si="32"/>
        <v>466.18368868929713</v>
      </c>
      <c r="J100" s="5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>
        <v>1</v>
      </c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22">
        <f t="shared" si="28"/>
        <v>379.05</v>
      </c>
      <c r="AJ100" s="22">
        <v>285</v>
      </c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>
        <f t="shared" si="21"/>
        <v>439.42283786341511</v>
      </c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8">
        <f t="shared" si="13"/>
        <v>439.42283786341511</v>
      </c>
    </row>
    <row r="101" spans="1:61">
      <c r="A101" s="22" t="s">
        <v>120</v>
      </c>
      <c r="B101" s="22">
        <v>379.05</v>
      </c>
      <c r="C101" s="5">
        <f t="shared" si="27"/>
        <v>390.42150000000004</v>
      </c>
      <c r="D101" s="5">
        <f t="shared" si="27"/>
        <v>402.13414500000005</v>
      </c>
      <c r="E101" s="5">
        <f t="shared" si="32"/>
        <v>414.19816935000006</v>
      </c>
      <c r="F101" s="5">
        <f t="shared" si="32"/>
        <v>426.62411443050007</v>
      </c>
      <c r="G101" s="5">
        <f t="shared" si="32"/>
        <v>439.42283786341511</v>
      </c>
      <c r="H101" s="5">
        <f t="shared" si="32"/>
        <v>452.6055229993176</v>
      </c>
      <c r="I101" s="5">
        <f t="shared" si="32"/>
        <v>466.18368868929713</v>
      </c>
      <c r="J101" s="5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>
        <v>1</v>
      </c>
      <c r="Z101" s="30"/>
      <c r="AA101" s="30"/>
      <c r="AB101" s="30"/>
      <c r="AC101" s="30"/>
      <c r="AD101" s="30"/>
      <c r="AE101" s="30"/>
      <c r="AF101" s="30"/>
      <c r="AG101" s="30"/>
      <c r="AH101" s="30"/>
      <c r="AI101" s="22">
        <f t="shared" si="28"/>
        <v>379.05</v>
      </c>
      <c r="AJ101" s="22">
        <v>250</v>
      </c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>
        <f t="shared" ref="AY101:AY116" si="37">G101</f>
        <v>439.42283786341511</v>
      </c>
      <c r="AZ101" s="6"/>
      <c r="BA101" s="6"/>
      <c r="BB101" s="6"/>
      <c r="BC101" s="6"/>
      <c r="BD101" s="6"/>
      <c r="BE101" s="6"/>
      <c r="BF101" s="6"/>
      <c r="BG101" s="6"/>
      <c r="BH101" s="6"/>
      <c r="BI101" s="8">
        <f t="shared" si="13"/>
        <v>439.42283786341511</v>
      </c>
    </row>
    <row r="102" spans="1:61">
      <c r="A102" s="22" t="s">
        <v>121</v>
      </c>
      <c r="B102" s="22">
        <v>379.05</v>
      </c>
      <c r="C102" s="5">
        <f t="shared" si="27"/>
        <v>390.42150000000004</v>
      </c>
      <c r="D102" s="5">
        <f t="shared" si="27"/>
        <v>402.13414500000005</v>
      </c>
      <c r="E102" s="5">
        <f t="shared" si="32"/>
        <v>414.19816935000006</v>
      </c>
      <c r="F102" s="5">
        <f t="shared" si="32"/>
        <v>426.62411443050007</v>
      </c>
      <c r="G102" s="5">
        <f t="shared" si="32"/>
        <v>439.42283786341511</v>
      </c>
      <c r="H102" s="5">
        <f t="shared" si="32"/>
        <v>452.6055229993176</v>
      </c>
      <c r="I102" s="5">
        <f t="shared" si="32"/>
        <v>466.18368868929713</v>
      </c>
      <c r="J102" s="5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>
        <v>1</v>
      </c>
      <c r="AA102" s="30"/>
      <c r="AB102" s="30"/>
      <c r="AC102" s="30"/>
      <c r="AD102" s="30"/>
      <c r="AE102" s="30"/>
      <c r="AF102" s="30"/>
      <c r="AG102" s="30"/>
      <c r="AH102" s="30"/>
      <c r="AI102" s="22">
        <f t="shared" si="28"/>
        <v>379.05</v>
      </c>
      <c r="AJ102" s="22">
        <v>285</v>
      </c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>
        <f t="shared" si="22"/>
        <v>439.42283786341511</v>
      </c>
      <c r="BA102" s="6"/>
      <c r="BB102" s="6"/>
      <c r="BC102" s="6"/>
      <c r="BD102" s="6"/>
      <c r="BE102" s="6"/>
      <c r="BF102" s="6"/>
      <c r="BG102" s="6"/>
      <c r="BH102" s="6"/>
      <c r="BI102" s="8">
        <f t="shared" si="13"/>
        <v>439.42283786341511</v>
      </c>
    </row>
    <row r="103" spans="1:61">
      <c r="A103" s="22" t="s">
        <v>122</v>
      </c>
      <c r="B103" s="22">
        <v>379.05</v>
      </c>
      <c r="C103" s="5">
        <f t="shared" si="27"/>
        <v>390.42150000000004</v>
      </c>
      <c r="D103" s="5">
        <f t="shared" si="27"/>
        <v>402.13414500000005</v>
      </c>
      <c r="E103" s="5">
        <f t="shared" ref="E103:I104" si="38">D103*$W$81</f>
        <v>414.19816935000006</v>
      </c>
      <c r="F103" s="5">
        <f t="shared" si="38"/>
        <v>426.62411443050007</v>
      </c>
      <c r="G103" s="5">
        <f t="shared" si="38"/>
        <v>439.42283786341511</v>
      </c>
      <c r="H103" s="5">
        <f t="shared" si="38"/>
        <v>452.6055229993176</v>
      </c>
      <c r="I103" s="5">
        <f t="shared" si="38"/>
        <v>466.18368868929713</v>
      </c>
      <c r="J103" s="5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>
        <v>1</v>
      </c>
      <c r="AB103" s="30"/>
      <c r="AC103" s="30"/>
      <c r="AD103" s="30"/>
      <c r="AE103" s="30"/>
      <c r="AF103" s="30"/>
      <c r="AG103" s="30"/>
      <c r="AH103" s="30"/>
      <c r="AI103" s="22">
        <f t="shared" si="28"/>
        <v>379.05</v>
      </c>
      <c r="AJ103" s="22">
        <v>250</v>
      </c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>
        <f t="shared" ref="BA103:BA116" si="39">H103</f>
        <v>452.6055229993176</v>
      </c>
      <c r="BB103" s="6"/>
      <c r="BC103" s="6"/>
      <c r="BD103" s="6"/>
      <c r="BE103" s="6"/>
      <c r="BF103" s="6"/>
      <c r="BG103" s="6"/>
      <c r="BH103" s="6"/>
      <c r="BI103" s="8">
        <f t="shared" si="13"/>
        <v>452.6055229993176</v>
      </c>
    </row>
    <row r="104" spans="1:61">
      <c r="A104" s="22" t="s">
        <v>123</v>
      </c>
      <c r="B104" s="22">
        <v>379.05</v>
      </c>
      <c r="C104" s="5">
        <f t="shared" si="27"/>
        <v>390.42150000000004</v>
      </c>
      <c r="D104" s="5">
        <f t="shared" si="27"/>
        <v>402.13414500000005</v>
      </c>
      <c r="E104" s="5">
        <f t="shared" si="38"/>
        <v>414.19816935000006</v>
      </c>
      <c r="F104" s="5">
        <f t="shared" si="38"/>
        <v>426.62411443050007</v>
      </c>
      <c r="G104" s="5">
        <f t="shared" si="38"/>
        <v>439.42283786341511</v>
      </c>
      <c r="H104" s="5">
        <f t="shared" si="38"/>
        <v>452.6055229993176</v>
      </c>
      <c r="I104" s="5">
        <f t="shared" si="38"/>
        <v>466.18368868929713</v>
      </c>
      <c r="J104" s="5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>
        <v>1</v>
      </c>
      <c r="AC104" s="30"/>
      <c r="AD104" s="30"/>
      <c r="AE104" s="30"/>
      <c r="AF104" s="30"/>
      <c r="AG104" s="30"/>
      <c r="AH104" s="30"/>
      <c r="AI104" s="22">
        <f t="shared" si="28"/>
        <v>379.05</v>
      </c>
      <c r="AJ104" s="22">
        <v>285</v>
      </c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>
        <f t="shared" si="23"/>
        <v>452.6055229993176</v>
      </c>
      <c r="BC104" s="6"/>
      <c r="BD104" s="6"/>
      <c r="BE104" s="6"/>
      <c r="BF104" s="6"/>
      <c r="BG104" s="6"/>
      <c r="BH104" s="6"/>
      <c r="BI104" s="8">
        <f t="shared" si="13"/>
        <v>452.6055229993176</v>
      </c>
    </row>
    <row r="105" spans="1:61" s="22" customFormat="1">
      <c r="A105" s="22" t="s">
        <v>181</v>
      </c>
      <c r="B105" s="22">
        <v>379.05</v>
      </c>
      <c r="C105" s="5">
        <f t="shared" ref="C105:H110" si="40">B105*$W$81</f>
        <v>390.42150000000004</v>
      </c>
      <c r="D105" s="5">
        <f t="shared" si="40"/>
        <v>402.13414500000005</v>
      </c>
      <c r="E105" s="5">
        <f t="shared" si="40"/>
        <v>414.19816935000006</v>
      </c>
      <c r="F105" s="5">
        <f t="shared" si="40"/>
        <v>426.62411443050007</v>
      </c>
      <c r="G105" s="5">
        <f t="shared" si="40"/>
        <v>439.42283786341511</v>
      </c>
      <c r="H105" s="5">
        <f t="shared" si="40"/>
        <v>452.6055229993176</v>
      </c>
      <c r="I105" s="5">
        <f t="shared" ref="I105" si="41">H105*$W$81</f>
        <v>466.18368868929713</v>
      </c>
      <c r="J105" s="5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>
        <v>1</v>
      </c>
      <c r="AD105" s="30"/>
      <c r="AE105" s="30"/>
      <c r="AF105" s="30"/>
      <c r="AG105" s="30"/>
      <c r="AH105" s="30"/>
      <c r="AI105" s="22">
        <f t="shared" si="28"/>
        <v>0</v>
      </c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>
        <f t="shared" ref="BC105:BC116" si="42">H105</f>
        <v>452.6055229993176</v>
      </c>
      <c r="BD105" s="6"/>
      <c r="BE105" s="6"/>
      <c r="BF105" s="6"/>
      <c r="BG105" s="6"/>
      <c r="BH105" s="6"/>
      <c r="BI105" s="8">
        <f t="shared" si="13"/>
        <v>452.6055229993176</v>
      </c>
    </row>
    <row r="106" spans="1:61" s="22" customFormat="1">
      <c r="A106" s="22" t="s">
        <v>182</v>
      </c>
      <c r="B106" s="22">
        <v>379.05</v>
      </c>
      <c r="C106" s="5">
        <f t="shared" si="40"/>
        <v>390.42150000000004</v>
      </c>
      <c r="D106" s="5">
        <f t="shared" si="40"/>
        <v>402.13414500000005</v>
      </c>
      <c r="E106" s="5">
        <f t="shared" si="40"/>
        <v>414.19816935000006</v>
      </c>
      <c r="F106" s="5">
        <f t="shared" si="40"/>
        <v>426.62411443050007</v>
      </c>
      <c r="G106" s="5">
        <f t="shared" si="40"/>
        <v>439.42283786341511</v>
      </c>
      <c r="H106" s="5">
        <f t="shared" si="40"/>
        <v>452.6055229993176</v>
      </c>
      <c r="I106" s="5">
        <f t="shared" ref="I106" si="43">H106*$W$81</f>
        <v>466.18368868929713</v>
      </c>
      <c r="J106" s="5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>
        <v>1</v>
      </c>
      <c r="AE106" s="30"/>
      <c r="AF106" s="30"/>
      <c r="AG106" s="30"/>
      <c r="AH106" s="30"/>
      <c r="AI106" s="22">
        <f t="shared" si="28"/>
        <v>0</v>
      </c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>
        <f t="shared" si="24"/>
        <v>452.6055229993176</v>
      </c>
      <c r="BE106" s="6"/>
      <c r="BF106" s="6"/>
      <c r="BG106" s="6"/>
      <c r="BH106" s="6"/>
      <c r="BI106" s="8">
        <f t="shared" si="13"/>
        <v>452.6055229993176</v>
      </c>
    </row>
    <row r="107" spans="1:61" s="22" customFormat="1">
      <c r="A107" s="22" t="s">
        <v>183</v>
      </c>
      <c r="B107" s="22">
        <v>379.05</v>
      </c>
      <c r="C107" s="5">
        <f t="shared" si="40"/>
        <v>390.42150000000004</v>
      </c>
      <c r="D107" s="5">
        <f t="shared" si="40"/>
        <v>402.13414500000005</v>
      </c>
      <c r="E107" s="5">
        <f t="shared" si="40"/>
        <v>414.19816935000006</v>
      </c>
      <c r="F107" s="5">
        <f t="shared" si="40"/>
        <v>426.62411443050007</v>
      </c>
      <c r="G107" s="5">
        <f t="shared" si="40"/>
        <v>439.42283786341511</v>
      </c>
      <c r="H107" s="5">
        <f t="shared" si="40"/>
        <v>452.6055229993176</v>
      </c>
      <c r="I107" s="5">
        <f t="shared" ref="I107" si="44">H107*$W$81</f>
        <v>466.18368868929713</v>
      </c>
      <c r="J107" s="5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>
        <v>1</v>
      </c>
      <c r="AF107" s="30"/>
      <c r="AG107" s="30"/>
      <c r="AH107" s="30"/>
      <c r="AI107" s="22">
        <f t="shared" si="28"/>
        <v>0</v>
      </c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>
        <f t="shared" ref="BE107:BE116" si="45">I107</f>
        <v>466.18368868929713</v>
      </c>
      <c r="BF107" s="6"/>
      <c r="BG107" s="6"/>
      <c r="BH107" s="6"/>
      <c r="BI107" s="8">
        <f t="shared" si="13"/>
        <v>466.18368868929713</v>
      </c>
    </row>
    <row r="108" spans="1:61" s="22" customFormat="1">
      <c r="A108" s="22" t="s">
        <v>184</v>
      </c>
      <c r="B108" s="22">
        <v>379.05</v>
      </c>
      <c r="C108" s="5">
        <f t="shared" si="40"/>
        <v>390.42150000000004</v>
      </c>
      <c r="D108" s="5">
        <f t="shared" si="40"/>
        <v>402.13414500000005</v>
      </c>
      <c r="E108" s="5">
        <f t="shared" si="40"/>
        <v>414.19816935000006</v>
      </c>
      <c r="F108" s="5">
        <f t="shared" si="40"/>
        <v>426.62411443050007</v>
      </c>
      <c r="G108" s="5">
        <f t="shared" si="40"/>
        <v>439.42283786341511</v>
      </c>
      <c r="H108" s="5">
        <f t="shared" si="40"/>
        <v>452.6055229993176</v>
      </c>
      <c r="I108" s="5">
        <f t="shared" ref="I108" si="46">H108*$W$81</f>
        <v>466.18368868929713</v>
      </c>
      <c r="J108" s="5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>
        <v>1</v>
      </c>
      <c r="AG108" s="30"/>
      <c r="AH108" s="30"/>
      <c r="AI108" s="22">
        <f t="shared" si="28"/>
        <v>0</v>
      </c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>
        <f t="shared" si="25"/>
        <v>466.18368868929713</v>
      </c>
      <c r="BG108" s="6"/>
      <c r="BH108" s="6"/>
      <c r="BI108" s="8">
        <f t="shared" si="13"/>
        <v>466.18368868929713</v>
      </c>
    </row>
    <row r="109" spans="1:61" s="22" customFormat="1">
      <c r="A109" s="22" t="s">
        <v>185</v>
      </c>
      <c r="B109" s="22">
        <v>379.05</v>
      </c>
      <c r="C109" s="5">
        <f t="shared" si="40"/>
        <v>390.42150000000004</v>
      </c>
      <c r="D109" s="5">
        <f t="shared" si="40"/>
        <v>402.13414500000005</v>
      </c>
      <c r="E109" s="5">
        <f t="shared" si="40"/>
        <v>414.19816935000006</v>
      </c>
      <c r="F109" s="5">
        <f t="shared" si="40"/>
        <v>426.62411443050007</v>
      </c>
      <c r="G109" s="5">
        <f t="shared" si="40"/>
        <v>439.42283786341511</v>
      </c>
      <c r="H109" s="5">
        <f t="shared" si="40"/>
        <v>452.6055229993176</v>
      </c>
      <c r="I109" s="5">
        <f t="shared" ref="I109" si="47">H109*$W$81</f>
        <v>466.18368868929713</v>
      </c>
      <c r="J109" s="5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>
        <v>1</v>
      </c>
      <c r="AH109" s="30"/>
      <c r="AI109" s="22">
        <f t="shared" si="28"/>
        <v>0</v>
      </c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>
        <f t="shared" ref="BG109:BG116" si="48">I109</f>
        <v>466.18368868929713</v>
      </c>
      <c r="BH109" s="6"/>
      <c r="BI109" s="8">
        <f t="shared" si="13"/>
        <v>466.18368868929713</v>
      </c>
    </row>
    <row r="110" spans="1:61" s="22" customFormat="1">
      <c r="A110" s="22" t="s">
        <v>186</v>
      </c>
      <c r="B110" s="22">
        <v>379.05</v>
      </c>
      <c r="C110" s="5">
        <f t="shared" si="40"/>
        <v>390.42150000000004</v>
      </c>
      <c r="D110" s="5">
        <f t="shared" si="40"/>
        <v>402.13414500000005</v>
      </c>
      <c r="E110" s="5">
        <f t="shared" si="40"/>
        <v>414.19816935000006</v>
      </c>
      <c r="F110" s="5">
        <f t="shared" si="40"/>
        <v>426.62411443050007</v>
      </c>
      <c r="G110" s="5">
        <f t="shared" si="40"/>
        <v>439.42283786341511</v>
      </c>
      <c r="H110" s="5">
        <f t="shared" si="40"/>
        <v>452.6055229993176</v>
      </c>
      <c r="I110" s="5">
        <f t="shared" ref="I110" si="49">H110*$W$81</f>
        <v>466.18368868929713</v>
      </c>
      <c r="J110" s="5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>
        <v>1</v>
      </c>
      <c r="AI110" s="22">
        <f t="shared" si="28"/>
        <v>0</v>
      </c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>
        <f t="shared" si="26"/>
        <v>466.18368868929713</v>
      </c>
      <c r="BI110" s="8">
        <f t="shared" si="13"/>
        <v>466.18368868929713</v>
      </c>
    </row>
    <row r="111" spans="1:61" s="22" customFormat="1">
      <c r="A111" s="22" t="s">
        <v>203</v>
      </c>
      <c r="B111" s="22">
        <v>357.8</v>
      </c>
      <c r="C111" s="5">
        <f>B111*$W$81</f>
        <v>368.53400000000005</v>
      </c>
      <c r="D111" s="5">
        <f t="shared" ref="D111:I111" si="50">C111*$W$81</f>
        <v>379.59002000000004</v>
      </c>
      <c r="E111" s="5">
        <f t="shared" si="50"/>
        <v>390.97772060000005</v>
      </c>
      <c r="F111" s="5">
        <f t="shared" si="50"/>
        <v>402.70705221800006</v>
      </c>
      <c r="G111" s="5">
        <f t="shared" si="50"/>
        <v>414.78826378454005</v>
      </c>
      <c r="H111" s="5">
        <f t="shared" si="50"/>
        <v>427.23191169807626</v>
      </c>
      <c r="I111" s="5">
        <f t="shared" si="50"/>
        <v>440.04886904901855</v>
      </c>
      <c r="J111" s="5"/>
      <c r="K111" s="30"/>
      <c r="L111" s="30"/>
      <c r="M111" s="30"/>
      <c r="N111" s="30">
        <v>1</v>
      </c>
      <c r="O111" s="30"/>
      <c r="P111" s="30"/>
      <c r="Q111" s="30"/>
      <c r="R111" s="30">
        <v>1</v>
      </c>
      <c r="S111" s="30"/>
      <c r="T111" s="30"/>
      <c r="U111" s="30"/>
      <c r="V111" s="30">
        <v>1</v>
      </c>
      <c r="W111" s="30"/>
      <c r="X111" s="30"/>
      <c r="Y111" s="30"/>
      <c r="Z111" s="30">
        <v>1</v>
      </c>
      <c r="AA111" s="30"/>
      <c r="AB111" s="30"/>
      <c r="AC111" s="30"/>
      <c r="AD111" s="30">
        <v>1</v>
      </c>
      <c r="AE111" s="30"/>
      <c r="AF111" s="30"/>
      <c r="AG111" s="30"/>
      <c r="AH111" s="30">
        <v>1</v>
      </c>
      <c r="AI111" s="22">
        <f t="shared" si="28"/>
        <v>1431.2</v>
      </c>
      <c r="AK111" s="6"/>
      <c r="AL111" s="6"/>
      <c r="AM111" s="6"/>
      <c r="AN111" s="6">
        <f t="shared" si="16"/>
        <v>379.59002000000004</v>
      </c>
      <c r="AO111" s="6"/>
      <c r="AP111" s="6"/>
      <c r="AQ111" s="6"/>
      <c r="AR111" s="6">
        <f t="shared" si="18"/>
        <v>390.97772060000005</v>
      </c>
      <c r="AS111" s="6"/>
      <c r="AT111" s="6"/>
      <c r="AU111" s="6"/>
      <c r="AV111" s="6">
        <f t="shared" si="20"/>
        <v>402.70705221800006</v>
      </c>
      <c r="AW111" s="6"/>
      <c r="AX111" s="6"/>
      <c r="AY111" s="6"/>
      <c r="AZ111" s="6">
        <f t="shared" si="22"/>
        <v>414.78826378454005</v>
      </c>
      <c r="BA111" s="6"/>
      <c r="BB111" s="6"/>
      <c r="BC111" s="6"/>
      <c r="BD111" s="6">
        <f t="shared" si="24"/>
        <v>427.23191169807626</v>
      </c>
      <c r="BE111" s="6"/>
      <c r="BF111" s="6"/>
      <c r="BG111" s="6"/>
      <c r="BH111" s="6">
        <f t="shared" si="26"/>
        <v>440.04886904901855</v>
      </c>
      <c r="BI111" s="8">
        <f t="shared" si="13"/>
        <v>2455.3438373496347</v>
      </c>
    </row>
    <row r="112" spans="1:61" s="22" customFormat="1">
      <c r="J112" s="5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22">
        <f t="shared" si="28"/>
        <v>0</v>
      </c>
      <c r="AK112" s="6">
        <f t="shared" si="29"/>
        <v>0</v>
      </c>
      <c r="AL112" s="6">
        <f t="shared" si="15"/>
        <v>0</v>
      </c>
      <c r="AM112" s="6">
        <f t="shared" si="30"/>
        <v>0</v>
      </c>
      <c r="AN112" s="6">
        <f t="shared" si="16"/>
        <v>0</v>
      </c>
      <c r="AO112" s="6">
        <f t="shared" si="31"/>
        <v>0</v>
      </c>
      <c r="AP112" s="6">
        <f t="shared" si="17"/>
        <v>0</v>
      </c>
      <c r="AQ112" s="6">
        <f t="shared" si="33"/>
        <v>0</v>
      </c>
      <c r="AR112" s="6">
        <f t="shared" si="18"/>
        <v>0</v>
      </c>
      <c r="AS112" s="6">
        <f t="shared" si="34"/>
        <v>0</v>
      </c>
      <c r="AT112" s="6">
        <f t="shared" si="19"/>
        <v>0</v>
      </c>
      <c r="AU112" s="6">
        <f t="shared" si="35"/>
        <v>0</v>
      </c>
      <c r="AV112" s="6">
        <f t="shared" si="20"/>
        <v>0</v>
      </c>
      <c r="AW112" s="6">
        <f t="shared" si="36"/>
        <v>0</v>
      </c>
      <c r="AX112" s="6">
        <f t="shared" si="21"/>
        <v>0</v>
      </c>
      <c r="AY112" s="6">
        <f t="shared" si="37"/>
        <v>0</v>
      </c>
      <c r="AZ112" s="6">
        <f t="shared" si="22"/>
        <v>0</v>
      </c>
      <c r="BA112" s="6">
        <f t="shared" si="39"/>
        <v>0</v>
      </c>
      <c r="BB112" s="6">
        <f t="shared" si="23"/>
        <v>0</v>
      </c>
      <c r="BC112" s="6">
        <f t="shared" si="42"/>
        <v>0</v>
      </c>
      <c r="BD112" s="6">
        <f t="shared" si="24"/>
        <v>0</v>
      </c>
      <c r="BE112" s="6">
        <f t="shared" si="45"/>
        <v>0</v>
      </c>
      <c r="BF112" s="6">
        <f t="shared" si="25"/>
        <v>0</v>
      </c>
      <c r="BG112" s="6">
        <f t="shared" si="48"/>
        <v>0</v>
      </c>
      <c r="BH112" s="6">
        <f t="shared" si="26"/>
        <v>0</v>
      </c>
      <c r="BI112" s="8">
        <f t="shared" si="13"/>
        <v>0</v>
      </c>
    </row>
    <row r="113" spans="1:61" s="22" customFormat="1">
      <c r="J113" s="5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22">
        <f t="shared" si="28"/>
        <v>0</v>
      </c>
      <c r="AK113" s="6">
        <f t="shared" si="29"/>
        <v>0</v>
      </c>
      <c r="AL113" s="6">
        <f t="shared" si="15"/>
        <v>0</v>
      </c>
      <c r="AM113" s="6">
        <f t="shared" si="30"/>
        <v>0</v>
      </c>
      <c r="AN113" s="6">
        <f t="shared" si="16"/>
        <v>0</v>
      </c>
      <c r="AO113" s="6">
        <f t="shared" si="31"/>
        <v>0</v>
      </c>
      <c r="AP113" s="6">
        <f t="shared" si="17"/>
        <v>0</v>
      </c>
      <c r="AQ113" s="6">
        <f t="shared" si="33"/>
        <v>0</v>
      </c>
      <c r="AR113" s="6">
        <f t="shared" si="18"/>
        <v>0</v>
      </c>
      <c r="AS113" s="6">
        <f t="shared" si="34"/>
        <v>0</v>
      </c>
      <c r="AT113" s="6">
        <f t="shared" si="19"/>
        <v>0</v>
      </c>
      <c r="AU113" s="6">
        <f t="shared" si="35"/>
        <v>0</v>
      </c>
      <c r="AV113" s="6">
        <f t="shared" si="20"/>
        <v>0</v>
      </c>
      <c r="AW113" s="6">
        <f t="shared" si="36"/>
        <v>0</v>
      </c>
      <c r="AX113" s="6">
        <f t="shared" si="21"/>
        <v>0</v>
      </c>
      <c r="AY113" s="6">
        <f t="shared" si="37"/>
        <v>0</v>
      </c>
      <c r="AZ113" s="6">
        <f t="shared" si="22"/>
        <v>0</v>
      </c>
      <c r="BA113" s="6">
        <f t="shared" si="39"/>
        <v>0</v>
      </c>
      <c r="BB113" s="6">
        <f t="shared" si="23"/>
        <v>0</v>
      </c>
      <c r="BC113" s="6">
        <f t="shared" si="42"/>
        <v>0</v>
      </c>
      <c r="BD113" s="6">
        <f t="shared" si="24"/>
        <v>0</v>
      </c>
      <c r="BE113" s="6">
        <f t="shared" si="45"/>
        <v>0</v>
      </c>
      <c r="BF113" s="6">
        <f t="shared" si="25"/>
        <v>0</v>
      </c>
      <c r="BG113" s="6">
        <f t="shared" si="48"/>
        <v>0</v>
      </c>
      <c r="BH113" s="6">
        <f t="shared" si="26"/>
        <v>0</v>
      </c>
      <c r="BI113" s="8">
        <f t="shared" si="13"/>
        <v>0</v>
      </c>
    </row>
    <row r="114" spans="1:61" s="22" customFormat="1">
      <c r="A114" s="22" t="s">
        <v>200</v>
      </c>
      <c r="B114" s="22">
        <v>133</v>
      </c>
      <c r="C114" s="5">
        <f>B114*$W$81</f>
        <v>136.99</v>
      </c>
      <c r="D114" s="5">
        <f t="shared" ref="D114:I114" si="51">C114*$W$81</f>
        <v>141.09970000000001</v>
      </c>
      <c r="E114" s="5">
        <f t="shared" si="51"/>
        <v>145.33269100000001</v>
      </c>
      <c r="F114" s="5">
        <f t="shared" si="51"/>
        <v>149.69267173000003</v>
      </c>
      <c r="G114" s="5">
        <f t="shared" si="51"/>
        <v>154.18345188190003</v>
      </c>
      <c r="H114" s="5">
        <f t="shared" si="51"/>
        <v>158.80895543835703</v>
      </c>
      <c r="I114" s="5">
        <f t="shared" si="51"/>
        <v>163.57322410150775</v>
      </c>
      <c r="J114" s="5"/>
      <c r="K114" s="30">
        <v>1</v>
      </c>
      <c r="L114" s="30">
        <v>1</v>
      </c>
      <c r="M114" s="30">
        <v>1</v>
      </c>
      <c r="N114" s="30">
        <v>1</v>
      </c>
      <c r="O114" s="30">
        <v>1</v>
      </c>
      <c r="P114" s="30">
        <v>1</v>
      </c>
      <c r="Q114" s="30">
        <v>1</v>
      </c>
      <c r="R114" s="30">
        <v>1</v>
      </c>
      <c r="S114" s="30">
        <v>1</v>
      </c>
      <c r="T114" s="30">
        <v>1</v>
      </c>
      <c r="U114" s="30">
        <v>1</v>
      </c>
      <c r="V114" s="30">
        <v>1</v>
      </c>
      <c r="W114" s="30">
        <v>1</v>
      </c>
      <c r="X114" s="30">
        <v>1</v>
      </c>
      <c r="Y114" s="30">
        <v>1</v>
      </c>
      <c r="Z114" s="30">
        <v>1</v>
      </c>
      <c r="AA114" s="30">
        <v>1</v>
      </c>
      <c r="AB114" s="30">
        <v>1</v>
      </c>
      <c r="AC114" s="30">
        <v>1</v>
      </c>
      <c r="AD114" s="30">
        <v>1</v>
      </c>
      <c r="AE114" s="30">
        <v>1</v>
      </c>
      <c r="AF114" s="30">
        <v>1</v>
      </c>
      <c r="AG114" s="30">
        <v>1</v>
      </c>
      <c r="AH114" s="30">
        <v>1</v>
      </c>
      <c r="AI114" s="22">
        <f t="shared" si="28"/>
        <v>2394</v>
      </c>
      <c r="AK114" s="6">
        <f t="shared" si="29"/>
        <v>141.09970000000001</v>
      </c>
      <c r="AL114" s="6">
        <f t="shared" si="15"/>
        <v>141.09970000000001</v>
      </c>
      <c r="AM114" s="6">
        <f t="shared" si="30"/>
        <v>141.09970000000001</v>
      </c>
      <c r="AN114" s="6">
        <f t="shared" si="16"/>
        <v>141.09970000000001</v>
      </c>
      <c r="AO114" s="6">
        <f t="shared" si="31"/>
        <v>145.33269100000001</v>
      </c>
      <c r="AP114" s="6">
        <f t="shared" si="17"/>
        <v>145.33269100000001</v>
      </c>
      <c r="AQ114" s="6">
        <f t="shared" si="33"/>
        <v>145.33269100000001</v>
      </c>
      <c r="AR114" s="6">
        <f t="shared" si="18"/>
        <v>145.33269100000001</v>
      </c>
      <c r="AS114" s="6">
        <f t="shared" si="34"/>
        <v>149.69267173000003</v>
      </c>
      <c r="AT114" s="6">
        <f t="shared" si="19"/>
        <v>149.69267173000003</v>
      </c>
      <c r="AU114" s="6">
        <f t="shared" si="35"/>
        <v>149.69267173000003</v>
      </c>
      <c r="AV114" s="6">
        <f t="shared" si="20"/>
        <v>149.69267173000003</v>
      </c>
      <c r="AW114" s="6">
        <f t="shared" si="36"/>
        <v>154.18345188190003</v>
      </c>
      <c r="AX114" s="6">
        <f t="shared" si="21"/>
        <v>154.18345188190003</v>
      </c>
      <c r="AY114" s="6">
        <f t="shared" si="37"/>
        <v>154.18345188190003</v>
      </c>
      <c r="AZ114" s="6">
        <f t="shared" si="22"/>
        <v>154.18345188190003</v>
      </c>
      <c r="BA114" s="6">
        <f t="shared" si="39"/>
        <v>158.80895543835703</v>
      </c>
      <c r="BB114" s="6">
        <f t="shared" si="23"/>
        <v>158.80895543835703</v>
      </c>
      <c r="BC114" s="6">
        <f t="shared" si="42"/>
        <v>158.80895543835703</v>
      </c>
      <c r="BD114" s="6">
        <f t="shared" si="24"/>
        <v>158.80895543835703</v>
      </c>
      <c r="BE114" s="6">
        <f t="shared" si="45"/>
        <v>163.57322410150775</v>
      </c>
      <c r="BF114" s="6">
        <f t="shared" si="25"/>
        <v>163.57322410150775</v>
      </c>
      <c r="BG114" s="6">
        <f t="shared" si="48"/>
        <v>163.57322410150775</v>
      </c>
      <c r="BH114" s="6">
        <f t="shared" si="26"/>
        <v>163.57322410150775</v>
      </c>
      <c r="BI114" s="8">
        <f t="shared" si="13"/>
        <v>3650.7627766070582</v>
      </c>
    </row>
    <row r="115" spans="1:61">
      <c r="A115" s="22" t="s">
        <v>179</v>
      </c>
      <c r="B115" s="22">
        <v>133</v>
      </c>
      <c r="C115" s="5">
        <f>B115*$W$81</f>
        <v>136.99</v>
      </c>
      <c r="D115" s="5">
        <f t="shared" ref="D115:H116" si="52">C115*$W$81</f>
        <v>141.09970000000001</v>
      </c>
      <c r="E115" s="5">
        <f t="shared" si="52"/>
        <v>145.33269100000001</v>
      </c>
      <c r="F115" s="5">
        <f t="shared" si="52"/>
        <v>149.69267173000003</v>
      </c>
      <c r="G115" s="5">
        <f t="shared" si="52"/>
        <v>154.18345188190003</v>
      </c>
      <c r="H115" s="5">
        <f t="shared" si="52"/>
        <v>158.80895543835703</v>
      </c>
      <c r="I115" s="5">
        <f t="shared" ref="I115" si="53">H115*$W$81</f>
        <v>163.57322410150775</v>
      </c>
      <c r="J115" s="5"/>
      <c r="K115" s="30">
        <v>1</v>
      </c>
      <c r="L115" s="30">
        <v>1</v>
      </c>
      <c r="M115" s="30">
        <v>1</v>
      </c>
      <c r="N115" s="30">
        <v>1</v>
      </c>
      <c r="O115" s="30">
        <v>1</v>
      </c>
      <c r="P115" s="30">
        <v>1</v>
      </c>
      <c r="Q115" s="30">
        <v>1</v>
      </c>
      <c r="R115" s="30">
        <v>1</v>
      </c>
      <c r="S115" s="30">
        <v>1</v>
      </c>
      <c r="T115" s="30">
        <v>1</v>
      </c>
      <c r="U115" s="30">
        <v>1</v>
      </c>
      <c r="V115" s="30">
        <v>1</v>
      </c>
      <c r="W115" s="30">
        <v>1</v>
      </c>
      <c r="X115" s="30">
        <v>1</v>
      </c>
      <c r="Y115" s="30">
        <v>1</v>
      </c>
      <c r="Z115" s="30">
        <v>1</v>
      </c>
      <c r="AA115" s="30">
        <v>1</v>
      </c>
      <c r="AB115" s="30">
        <v>1</v>
      </c>
      <c r="AC115" s="30">
        <v>1</v>
      </c>
      <c r="AD115" s="30">
        <v>1</v>
      </c>
      <c r="AE115" s="30">
        <v>1</v>
      </c>
      <c r="AF115" s="30">
        <v>1</v>
      </c>
      <c r="AG115" s="30">
        <v>1</v>
      </c>
      <c r="AH115" s="30">
        <v>1</v>
      </c>
      <c r="AI115" s="22">
        <f t="shared" si="28"/>
        <v>2394</v>
      </c>
      <c r="AJ115" s="22"/>
      <c r="AK115" s="6">
        <f t="shared" si="29"/>
        <v>141.09970000000001</v>
      </c>
      <c r="AL115" s="6">
        <f t="shared" si="15"/>
        <v>141.09970000000001</v>
      </c>
      <c r="AM115" s="6">
        <f t="shared" si="30"/>
        <v>141.09970000000001</v>
      </c>
      <c r="AN115" s="6">
        <f t="shared" si="16"/>
        <v>141.09970000000001</v>
      </c>
      <c r="AO115" s="6">
        <f t="shared" si="31"/>
        <v>145.33269100000001</v>
      </c>
      <c r="AP115" s="6">
        <f t="shared" si="17"/>
        <v>145.33269100000001</v>
      </c>
      <c r="AQ115" s="6">
        <f t="shared" si="33"/>
        <v>145.33269100000001</v>
      </c>
      <c r="AR115" s="6">
        <f t="shared" si="18"/>
        <v>145.33269100000001</v>
      </c>
      <c r="AS115" s="6">
        <f t="shared" si="34"/>
        <v>149.69267173000003</v>
      </c>
      <c r="AT115" s="6">
        <f t="shared" si="19"/>
        <v>149.69267173000003</v>
      </c>
      <c r="AU115" s="6">
        <f t="shared" si="35"/>
        <v>149.69267173000003</v>
      </c>
      <c r="AV115" s="6">
        <f t="shared" si="20"/>
        <v>149.69267173000003</v>
      </c>
      <c r="AW115" s="6">
        <f t="shared" si="36"/>
        <v>154.18345188190003</v>
      </c>
      <c r="AX115" s="6">
        <f t="shared" si="21"/>
        <v>154.18345188190003</v>
      </c>
      <c r="AY115" s="6">
        <f t="shared" si="37"/>
        <v>154.18345188190003</v>
      </c>
      <c r="AZ115" s="6">
        <f t="shared" si="22"/>
        <v>154.18345188190003</v>
      </c>
      <c r="BA115" s="6">
        <f t="shared" si="39"/>
        <v>158.80895543835703</v>
      </c>
      <c r="BB115" s="6">
        <f t="shared" si="23"/>
        <v>158.80895543835703</v>
      </c>
      <c r="BC115" s="6">
        <f t="shared" si="42"/>
        <v>158.80895543835703</v>
      </c>
      <c r="BD115" s="6">
        <f t="shared" si="24"/>
        <v>158.80895543835703</v>
      </c>
      <c r="BE115" s="6">
        <f t="shared" si="45"/>
        <v>163.57322410150775</v>
      </c>
      <c r="BF115" s="6">
        <f t="shared" si="25"/>
        <v>163.57322410150775</v>
      </c>
      <c r="BG115" s="6">
        <f t="shared" si="48"/>
        <v>163.57322410150775</v>
      </c>
      <c r="BH115" s="6">
        <f t="shared" si="26"/>
        <v>163.57322410150775</v>
      </c>
      <c r="BI115" s="8">
        <f t="shared" si="13"/>
        <v>3650.7627766070582</v>
      </c>
    </row>
    <row r="116" spans="1:61">
      <c r="A116" s="22" t="s">
        <v>19</v>
      </c>
      <c r="B116" s="22">
        <v>4.5</v>
      </c>
      <c r="C116" s="5">
        <f>B116*$W$81</f>
        <v>4.6349999999999998</v>
      </c>
      <c r="D116" s="5">
        <f t="shared" si="52"/>
        <v>4.7740499999999999</v>
      </c>
      <c r="E116" s="5">
        <f t="shared" si="52"/>
        <v>4.9172715</v>
      </c>
      <c r="F116" s="5">
        <f t="shared" si="52"/>
        <v>5.0647896450000003</v>
      </c>
      <c r="G116" s="5">
        <f t="shared" si="52"/>
        <v>5.2167333343500006</v>
      </c>
      <c r="H116" s="5">
        <f t="shared" si="52"/>
        <v>5.3732353343805004</v>
      </c>
      <c r="I116" s="5">
        <f t="shared" ref="I116" si="54">H116*$W$81</f>
        <v>5.5344323944119154</v>
      </c>
      <c r="J116" s="5"/>
      <c r="K116" s="30">
        <v>1</v>
      </c>
      <c r="L116" s="30">
        <v>1</v>
      </c>
      <c r="M116" s="30">
        <v>1</v>
      </c>
      <c r="N116" s="30">
        <v>1</v>
      </c>
      <c r="O116" s="30">
        <v>1</v>
      </c>
      <c r="P116" s="30">
        <v>1</v>
      </c>
      <c r="Q116" s="30">
        <v>1</v>
      </c>
      <c r="R116" s="30">
        <v>1</v>
      </c>
      <c r="S116" s="30">
        <v>1</v>
      </c>
      <c r="T116" s="30">
        <v>1</v>
      </c>
      <c r="U116" s="30">
        <v>1</v>
      </c>
      <c r="V116" s="30">
        <v>1</v>
      </c>
      <c r="W116" s="30">
        <v>1</v>
      </c>
      <c r="X116" s="30">
        <v>1</v>
      </c>
      <c r="Y116" s="30">
        <v>1</v>
      </c>
      <c r="Z116" s="30">
        <v>1</v>
      </c>
      <c r="AA116" s="30">
        <v>1</v>
      </c>
      <c r="AB116" s="30">
        <v>1</v>
      </c>
      <c r="AC116" s="30">
        <v>1</v>
      </c>
      <c r="AD116" s="30">
        <v>1</v>
      </c>
      <c r="AE116" s="30">
        <v>1</v>
      </c>
      <c r="AF116" s="30">
        <v>1</v>
      </c>
      <c r="AG116" s="30">
        <v>1</v>
      </c>
      <c r="AH116" s="30">
        <v>1</v>
      </c>
      <c r="AI116" s="22">
        <f>B116*(K116+L116+M116+N116+O116+P116+Q116+R116+S116+T116+U116+V116+W116+X116+Y116+Z116+AA116+AB116)</f>
        <v>81</v>
      </c>
      <c r="AJ116" s="22">
        <v>4.5</v>
      </c>
      <c r="AK116" s="6">
        <f t="shared" si="29"/>
        <v>4.7740499999999999</v>
      </c>
      <c r="AL116" s="6">
        <f t="shared" si="15"/>
        <v>4.7740499999999999</v>
      </c>
      <c r="AM116" s="6">
        <f t="shared" si="30"/>
        <v>4.7740499999999999</v>
      </c>
      <c r="AN116" s="6">
        <f t="shared" si="16"/>
        <v>4.7740499999999999</v>
      </c>
      <c r="AO116" s="6">
        <f t="shared" si="31"/>
        <v>4.9172715</v>
      </c>
      <c r="AP116" s="6">
        <f t="shared" si="17"/>
        <v>4.9172715</v>
      </c>
      <c r="AQ116" s="6">
        <f t="shared" si="33"/>
        <v>4.9172715</v>
      </c>
      <c r="AR116" s="6">
        <f t="shared" si="18"/>
        <v>4.9172715</v>
      </c>
      <c r="AS116" s="6">
        <f t="shared" si="34"/>
        <v>5.0647896450000003</v>
      </c>
      <c r="AT116" s="6">
        <f t="shared" si="19"/>
        <v>5.0647896450000003</v>
      </c>
      <c r="AU116" s="6">
        <f t="shared" si="35"/>
        <v>5.0647896450000003</v>
      </c>
      <c r="AV116" s="6">
        <f t="shared" si="20"/>
        <v>5.0647896450000003</v>
      </c>
      <c r="AW116" s="6">
        <f t="shared" si="36"/>
        <v>5.2167333343500006</v>
      </c>
      <c r="AX116" s="6">
        <f t="shared" si="21"/>
        <v>5.2167333343500006</v>
      </c>
      <c r="AY116" s="6">
        <f t="shared" si="37"/>
        <v>5.2167333343500006</v>
      </c>
      <c r="AZ116" s="6">
        <f t="shared" si="22"/>
        <v>5.2167333343500006</v>
      </c>
      <c r="BA116" s="6">
        <f t="shared" si="39"/>
        <v>5.3732353343805004</v>
      </c>
      <c r="BB116" s="6">
        <f t="shared" si="23"/>
        <v>5.3732353343805004</v>
      </c>
      <c r="BC116" s="6">
        <f t="shared" si="42"/>
        <v>5.3732353343805004</v>
      </c>
      <c r="BD116" s="6">
        <f t="shared" si="24"/>
        <v>5.3732353343805004</v>
      </c>
      <c r="BE116" s="6">
        <f t="shared" si="45"/>
        <v>5.5344323944119154</v>
      </c>
      <c r="BF116" s="6">
        <f t="shared" si="25"/>
        <v>5.5344323944119154</v>
      </c>
      <c r="BG116" s="6">
        <f t="shared" si="48"/>
        <v>5.5344323944119154</v>
      </c>
      <c r="BH116" s="6">
        <f t="shared" si="26"/>
        <v>5.5344323944119154</v>
      </c>
      <c r="BI116" s="8">
        <f t="shared" si="13"/>
        <v>123.5220488325696</v>
      </c>
    </row>
    <row r="117" spans="1:61">
      <c r="A117" s="22" t="s">
        <v>202</v>
      </c>
      <c r="C117" s="51">
        <v>457.3</v>
      </c>
      <c r="D117" s="5">
        <f>C117*$W$81</f>
        <v>471.01900000000001</v>
      </c>
      <c r="E117" s="5">
        <f t="shared" ref="E117:I117" si="55">D117*$W$81</f>
        <v>485.14957000000004</v>
      </c>
      <c r="F117" s="5">
        <f t="shared" si="55"/>
        <v>499.70405710000006</v>
      </c>
      <c r="G117" s="5">
        <f t="shared" si="55"/>
        <v>514.6951788130001</v>
      </c>
      <c r="H117" s="5">
        <f t="shared" si="55"/>
        <v>530.13603417739012</v>
      </c>
      <c r="I117" s="5">
        <f t="shared" si="55"/>
        <v>546.04011520271183</v>
      </c>
      <c r="J117" s="22"/>
      <c r="K117" s="30">
        <v>1</v>
      </c>
      <c r="L117" s="30">
        <v>1</v>
      </c>
      <c r="M117" s="30">
        <v>1</v>
      </c>
      <c r="N117" s="30">
        <v>1</v>
      </c>
      <c r="O117" s="30">
        <v>1</v>
      </c>
      <c r="P117" s="30">
        <v>1</v>
      </c>
      <c r="Q117" s="30">
        <v>1</v>
      </c>
      <c r="R117" s="30">
        <v>1</v>
      </c>
      <c r="S117" s="30">
        <v>1</v>
      </c>
      <c r="T117" s="30">
        <v>1</v>
      </c>
      <c r="U117" s="30">
        <v>1</v>
      </c>
      <c r="V117" s="30">
        <v>1</v>
      </c>
      <c r="W117" s="30">
        <v>1</v>
      </c>
      <c r="X117" s="30">
        <v>1</v>
      </c>
      <c r="Y117" s="30">
        <v>1</v>
      </c>
      <c r="Z117" s="30">
        <v>1</v>
      </c>
      <c r="AA117" s="30">
        <v>1</v>
      </c>
      <c r="AB117" s="30">
        <v>1</v>
      </c>
      <c r="AC117" s="30">
        <v>1</v>
      </c>
      <c r="AD117" s="30">
        <v>1</v>
      </c>
      <c r="AE117" s="30">
        <v>1</v>
      </c>
      <c r="AF117" s="30">
        <v>1</v>
      </c>
      <c r="AG117" s="30">
        <v>1</v>
      </c>
      <c r="AH117" s="30">
        <v>1</v>
      </c>
      <c r="AI117" s="22">
        <f>B117*(K117+L117+M117+N117+O117+P117+Q117+R117+S117+T117+U117+V117+W117+X117+Y117+Z117+AA117+AB117)</f>
        <v>0</v>
      </c>
      <c r="AJ117" s="5"/>
      <c r="AK117" s="6">
        <f t="shared" si="29"/>
        <v>471.01900000000001</v>
      </c>
      <c r="AL117" s="6">
        <f t="shared" si="15"/>
        <v>471.01900000000001</v>
      </c>
      <c r="AM117" s="6">
        <f t="shared" si="30"/>
        <v>471.01900000000001</v>
      </c>
      <c r="AN117" s="6">
        <f t="shared" si="16"/>
        <v>471.01900000000001</v>
      </c>
      <c r="AO117" s="6">
        <f t="shared" si="31"/>
        <v>485.14957000000004</v>
      </c>
      <c r="AP117" s="6">
        <f t="shared" ref="AP117" si="56">E117</f>
        <v>485.14957000000004</v>
      </c>
      <c r="AQ117" s="6">
        <f t="shared" ref="AQ117" si="57">E117</f>
        <v>485.14957000000004</v>
      </c>
      <c r="AR117" s="6">
        <f t="shared" ref="AR117" si="58">E117</f>
        <v>485.14957000000004</v>
      </c>
      <c r="AS117" s="6">
        <f t="shared" ref="AS117" si="59">F117</f>
        <v>499.70405710000006</v>
      </c>
      <c r="AT117" s="6">
        <f t="shared" ref="AT117" si="60">F117</f>
        <v>499.70405710000006</v>
      </c>
      <c r="AU117" s="6">
        <f t="shared" ref="AU117" si="61">F117</f>
        <v>499.70405710000006</v>
      </c>
      <c r="AV117" s="6">
        <f t="shared" ref="AV117" si="62">F117</f>
        <v>499.70405710000006</v>
      </c>
      <c r="AW117" s="6">
        <f t="shared" ref="AW117" si="63">G117</f>
        <v>514.6951788130001</v>
      </c>
      <c r="AX117" s="6">
        <f t="shared" ref="AX117" si="64">G117</f>
        <v>514.6951788130001</v>
      </c>
      <c r="AY117" s="6">
        <f t="shared" ref="AY117" si="65">G117</f>
        <v>514.6951788130001</v>
      </c>
      <c r="AZ117" s="6">
        <f t="shared" ref="AZ117" si="66">G117</f>
        <v>514.6951788130001</v>
      </c>
      <c r="BA117" s="6">
        <f t="shared" ref="BA117" si="67">H117</f>
        <v>530.13603417739012</v>
      </c>
      <c r="BB117" s="6">
        <f t="shared" ref="BB117" si="68">H117</f>
        <v>530.13603417739012</v>
      </c>
      <c r="BC117" s="6">
        <f t="shared" ref="BC117" si="69">H117</f>
        <v>530.13603417739012</v>
      </c>
      <c r="BD117" s="6">
        <f t="shared" ref="BD117" si="70">H117</f>
        <v>530.13603417739012</v>
      </c>
      <c r="BE117" s="6">
        <f t="shared" ref="BE117" si="71">I117</f>
        <v>546.04011520271183</v>
      </c>
      <c r="BF117" s="6">
        <f t="shared" ref="BF117" si="72">I117</f>
        <v>546.04011520271183</v>
      </c>
      <c r="BG117" s="6">
        <f t="shared" ref="BG117" si="73">I117</f>
        <v>546.04011520271183</v>
      </c>
      <c r="BH117" s="6">
        <f t="shared" ref="BH117" si="74">I117</f>
        <v>546.04011520271183</v>
      </c>
      <c r="BI117" s="8">
        <f t="shared" si="13"/>
        <v>12186.975821172407</v>
      </c>
    </row>
    <row r="118" spans="1:61">
      <c r="A118" s="22"/>
      <c r="B118" s="22"/>
      <c r="C118" s="22"/>
      <c r="D118" s="22"/>
      <c r="E118" s="22"/>
      <c r="F118" s="22"/>
      <c r="G118" s="22"/>
      <c r="H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52"/>
      <c r="BG118" s="22"/>
      <c r="BH118" s="22"/>
      <c r="BI118" s="8">
        <f>SUM(BI83:BI117)</f>
        <v>68103.79449435616</v>
      </c>
    </row>
    <row r="119" spans="1:61">
      <c r="A119" s="22"/>
      <c r="B119" s="22"/>
      <c r="D119" s="5"/>
      <c r="E119" s="22"/>
      <c r="F119" s="22"/>
      <c r="G119" s="22"/>
      <c r="H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1">
        <f>SUM(AI83:AI116)</f>
        <v>46174.580000000045</v>
      </c>
      <c r="W119" s="22"/>
      <c r="X119" s="22">
        <f>V119/6</f>
        <v>7695.7633333333406</v>
      </c>
      <c r="Y119" s="22"/>
      <c r="Z119" s="22"/>
      <c r="AA119" s="22"/>
      <c r="AB119" s="22"/>
      <c r="AI119" s="22"/>
      <c r="AJ119" s="22"/>
      <c r="BI119" s="33">
        <f>BI118/24</f>
        <v>2837.6581039315065</v>
      </c>
    </row>
    <row r="120" spans="1:61">
      <c r="A120" s="22"/>
      <c r="B120" s="22"/>
      <c r="C120" s="22"/>
      <c r="D120" s="22"/>
      <c r="E120" s="22"/>
      <c r="F120" s="22"/>
      <c r="G120" s="22"/>
      <c r="H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>
        <f>SUM(AK83:AK117)</f>
        <v>2031.546595</v>
      </c>
      <c r="AL120" s="9">
        <f t="shared" ref="AL120:BG120" si="75">SUM(AL83:AL117)</f>
        <v>2656.846595</v>
      </c>
      <c r="AM120" s="9">
        <f t="shared" si="75"/>
        <v>1567.2265950000001</v>
      </c>
      <c r="AN120" s="9">
        <f t="shared" si="75"/>
        <v>4273.0566150000004</v>
      </c>
      <c r="AO120" s="9">
        <f t="shared" si="75"/>
        <v>1614.2433928500002</v>
      </c>
      <c r="AP120" s="9">
        <f t="shared" si="75"/>
        <v>3214.8015928500004</v>
      </c>
      <c r="AQ120" s="9">
        <f t="shared" si="75"/>
        <v>1614.2433928500002</v>
      </c>
      <c r="AR120" s="9">
        <f t="shared" si="75"/>
        <v>4401.2483134499998</v>
      </c>
      <c r="AS120" s="9">
        <f t="shared" si="75"/>
        <v>1662.6706946355002</v>
      </c>
      <c r="AT120" s="9">
        <f t="shared" si="75"/>
        <v>3311.2456406355</v>
      </c>
      <c r="AU120" s="9">
        <f t="shared" si="75"/>
        <v>1662.6706946355002</v>
      </c>
      <c r="AV120" s="9">
        <f t="shared" si="75"/>
        <v>4533.2857628535003</v>
      </c>
      <c r="AW120" s="9">
        <f t="shared" si="75"/>
        <v>1712.5508154745653</v>
      </c>
      <c r="AX120" s="9">
        <f t="shared" si="75"/>
        <v>3410.5830098545653</v>
      </c>
      <c r="AY120" s="9">
        <f t="shared" si="75"/>
        <v>1712.5508154745653</v>
      </c>
      <c r="AZ120" s="9">
        <f t="shared" si="75"/>
        <v>4669.2843357391048</v>
      </c>
      <c r="BA120" s="9">
        <f t="shared" si="75"/>
        <v>1763.9273399388026</v>
      </c>
      <c r="BB120" s="9">
        <f t="shared" si="75"/>
        <v>3512.9005001502019</v>
      </c>
      <c r="BC120" s="9">
        <f t="shared" si="75"/>
        <v>1763.9273399388026</v>
      </c>
      <c r="BD120" s="9">
        <f t="shared" si="75"/>
        <v>4809.3628658112775</v>
      </c>
      <c r="BE120" s="9">
        <f t="shared" si="75"/>
        <v>1816.8451601369663</v>
      </c>
      <c r="BF120" s="9">
        <f t="shared" si="75"/>
        <v>3618.2875151547078</v>
      </c>
      <c r="BG120" s="9">
        <f t="shared" si="75"/>
        <v>1816.8451601369663</v>
      </c>
      <c r="BH120" s="9">
        <f>SUM(BH83:BH117)</f>
        <v>4953.6437517856166</v>
      </c>
      <c r="BI120" s="9">
        <f>SUM(AK120:BH120)</f>
        <v>68103.794494356131</v>
      </c>
    </row>
  </sheetData>
  <conditionalFormatting sqref="AK83:BH117">
    <cfRule type="cellIs" dxfId="1" priority="1" operator="lessThan">
      <formula>1</formula>
    </cfRule>
    <cfRule type="cellIs" dxfId="0" priority="2" operator="greaterThan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A164"/>
  <sheetViews>
    <sheetView topLeftCell="AF127" zoomScale="78" zoomScaleNormal="78" workbookViewId="0">
      <selection activeCell="R159" sqref="R159"/>
    </sheetView>
  </sheetViews>
  <sheetFormatPr baseColWidth="10" defaultRowHeight="15"/>
  <cols>
    <col min="1" max="1" width="18" bestFit="1" customWidth="1"/>
    <col min="2" max="2" width="7.140625" bestFit="1" customWidth="1"/>
    <col min="3" max="4" width="8.140625" bestFit="1" customWidth="1"/>
    <col min="5" max="5" width="9.7109375" customWidth="1"/>
    <col min="6" max="6" width="11.42578125" customWidth="1"/>
    <col min="7" max="7" width="10" customWidth="1"/>
    <col min="8" max="8" width="9.28515625" customWidth="1"/>
    <col min="9" max="9" width="10.28515625" customWidth="1"/>
    <col min="10" max="10" width="10" customWidth="1"/>
    <col min="11" max="11" width="10.28515625" customWidth="1"/>
    <col min="12" max="12" width="10.42578125" customWidth="1"/>
    <col min="13" max="13" width="12.28515625" customWidth="1"/>
    <col min="14" max="14" width="10.42578125" customWidth="1"/>
    <col min="15" max="15" width="10.28515625" customWidth="1"/>
    <col min="16" max="16" width="10.5703125" customWidth="1"/>
    <col min="17" max="17" width="10.28515625" customWidth="1"/>
    <col min="18" max="18" width="12.42578125" customWidth="1"/>
    <col min="19" max="19" width="10.28515625" customWidth="1"/>
    <col min="20" max="20" width="10" customWidth="1"/>
    <col min="21" max="26" width="10" style="22" customWidth="1"/>
    <col min="27" max="27" width="11.5703125" bestFit="1" customWidth="1"/>
    <col min="28" max="28" width="14.7109375" customWidth="1"/>
  </cols>
  <sheetData>
    <row r="1" spans="1:18">
      <c r="A1" s="2" t="s">
        <v>50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48</v>
      </c>
      <c r="B7">
        <v>1282.4000000000001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3847.2000000000003</v>
      </c>
      <c r="L7" s="5">
        <f>(B7*P4)+B7</f>
        <v>1308.048</v>
      </c>
      <c r="M7" s="6">
        <f>(L7*P4)+L7</f>
        <v>1334.2089599999999</v>
      </c>
      <c r="N7" s="5">
        <f>(M7*P4)+M7</f>
        <v>1360.8931392</v>
      </c>
      <c r="O7" s="6">
        <f>(N7*P4)+N7</f>
        <v>1388.111001984</v>
      </c>
      <c r="P7" s="5">
        <f>(O7*P4)+O7</f>
        <v>1415.87322202368</v>
      </c>
      <c r="Q7" s="6">
        <f>(P7*P4)+P7</f>
        <v>1444.1906864641537</v>
      </c>
      <c r="R7" s="8">
        <f>M7+O7+Q7</f>
        <v>4166.510648448153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412.3</v>
      </c>
      <c r="C10" s="19">
        <v>1</v>
      </c>
      <c r="D10" s="19"/>
      <c r="E10" s="19"/>
      <c r="F10" s="19"/>
      <c r="G10" s="19"/>
      <c r="H10" s="19"/>
      <c r="J10">
        <f t="shared" si="0"/>
        <v>412.3</v>
      </c>
      <c r="L10" s="6">
        <f>(B10*P4)+B10</f>
        <v>420.54599999999999</v>
      </c>
      <c r="M10" s="5">
        <f>(L10*P4)+L10</f>
        <v>428.95691999999997</v>
      </c>
      <c r="N10" s="5">
        <f>(M10*P4)+M10</f>
        <v>437.53605839999994</v>
      </c>
      <c r="O10" s="5">
        <f>(N10*P4)+N10</f>
        <v>446.28677956799993</v>
      </c>
      <c r="P10" s="5">
        <f>(O10*P4)+O10</f>
        <v>455.21251515935995</v>
      </c>
      <c r="Q10" s="5">
        <f>(P10*P4)+P10</f>
        <v>464.31676546254715</v>
      </c>
      <c r="R10" s="8">
        <f>SUM(L10)</f>
        <v>420.54599999999999</v>
      </c>
    </row>
    <row r="11" spans="1:18">
      <c r="A11" t="s">
        <v>13</v>
      </c>
      <c r="B11">
        <v>465.5</v>
      </c>
      <c r="C11" s="19"/>
      <c r="D11" s="19">
        <v>1</v>
      </c>
      <c r="E11" s="19"/>
      <c r="F11" s="19"/>
      <c r="G11" s="19"/>
      <c r="H11" s="19"/>
      <c r="J11">
        <f t="shared" si="0"/>
        <v>465.5</v>
      </c>
      <c r="L11" s="5">
        <f>(B11*P4)+B11</f>
        <v>474.81</v>
      </c>
      <c r="M11" s="6">
        <f>(L11*P4)+L11</f>
        <v>484.30619999999999</v>
      </c>
      <c r="N11" s="5">
        <f>(M11*P4)+M11</f>
        <v>493.992324</v>
      </c>
      <c r="O11" s="5">
        <f>(N11*P4)+N11</f>
        <v>503.87217048000002</v>
      </c>
      <c r="P11" s="5">
        <f>(O11*P4)+O11</f>
        <v>513.94961388960007</v>
      </c>
      <c r="Q11" s="5">
        <f>(P11*P4)+P11</f>
        <v>524.22860616739206</v>
      </c>
      <c r="R11" s="8">
        <f>SUM(M11)</f>
        <v>484.30619999999999</v>
      </c>
    </row>
    <row r="12" spans="1:18">
      <c r="A12" t="s">
        <v>14</v>
      </c>
      <c r="B12">
        <v>412.3</v>
      </c>
      <c r="C12" s="19"/>
      <c r="D12" s="19"/>
      <c r="E12" s="19">
        <v>1</v>
      </c>
      <c r="F12" s="19"/>
      <c r="G12" s="19"/>
      <c r="H12" s="19"/>
      <c r="J12">
        <f t="shared" si="0"/>
        <v>412.3</v>
      </c>
      <c r="L12" s="5">
        <f>(B12*P4)+B12</f>
        <v>420.54599999999999</v>
      </c>
      <c r="M12" s="5">
        <f>(L12*P4)+L12</f>
        <v>428.95691999999997</v>
      </c>
      <c r="N12" s="6">
        <f>(M12*P4)+M12</f>
        <v>437.53605839999994</v>
      </c>
      <c r="O12" s="5">
        <f>(N12*P4)+N12</f>
        <v>446.28677956799993</v>
      </c>
      <c r="P12" s="5">
        <f>(O12*P4)+O12</f>
        <v>455.21251515935995</v>
      </c>
      <c r="Q12" s="5">
        <f>(P12*P4)+P12</f>
        <v>464.31676546254715</v>
      </c>
      <c r="R12" s="8">
        <f>SUM(N12)</f>
        <v>437.53605839999994</v>
      </c>
    </row>
    <row r="13" spans="1:18">
      <c r="A13" t="s">
        <v>15</v>
      </c>
      <c r="B13">
        <v>465.5</v>
      </c>
      <c r="C13" s="19"/>
      <c r="D13" s="19"/>
      <c r="E13" s="19"/>
      <c r="F13" s="19">
        <v>1</v>
      </c>
      <c r="G13" s="19"/>
      <c r="H13" s="19"/>
      <c r="J13">
        <f t="shared" si="0"/>
        <v>465.5</v>
      </c>
      <c r="L13" s="5">
        <f>(B13*P4)+B13</f>
        <v>474.81</v>
      </c>
      <c r="M13" s="5">
        <f>(L13*P4)+L13</f>
        <v>484.30619999999999</v>
      </c>
      <c r="N13" s="5">
        <f>(M13*P4)+M13</f>
        <v>493.992324</v>
      </c>
      <c r="O13" s="6">
        <f>(N13*P4)+N13</f>
        <v>503.87217048000002</v>
      </c>
      <c r="P13" s="5">
        <f>(O13*P4)+O13</f>
        <v>513.94961388960007</v>
      </c>
      <c r="Q13" s="5">
        <f>(P13*P4)+P13</f>
        <v>524.22860616739206</v>
      </c>
      <c r="R13" s="8">
        <f>SUM(O13)</f>
        <v>503.87217048000002</v>
      </c>
    </row>
    <row r="14" spans="1:18">
      <c r="A14" t="s">
        <v>16</v>
      </c>
      <c r="B14">
        <v>412.3</v>
      </c>
      <c r="C14" s="19"/>
      <c r="D14" s="19"/>
      <c r="E14" s="19"/>
      <c r="F14" s="19"/>
      <c r="G14" s="19">
        <v>1</v>
      </c>
      <c r="H14" s="19"/>
      <c r="J14">
        <f t="shared" si="0"/>
        <v>412.3</v>
      </c>
      <c r="L14" s="5">
        <f>(B14*P4)+B14</f>
        <v>420.54599999999999</v>
      </c>
      <c r="M14" s="5">
        <f>(L14*P4)+L14</f>
        <v>428.95691999999997</v>
      </c>
      <c r="N14" s="5">
        <f>(M14*P4)+M14</f>
        <v>437.53605839999994</v>
      </c>
      <c r="O14" s="5">
        <f>(N14*P4)+N14</f>
        <v>446.28677956799993</v>
      </c>
      <c r="P14" s="6">
        <f>(O14*P4)+O14</f>
        <v>455.21251515935995</v>
      </c>
      <c r="Q14" s="5">
        <f>(P14*P4)+P14</f>
        <v>464.31676546254715</v>
      </c>
      <c r="R14" s="8">
        <f>SUM(P14)</f>
        <v>455.21251515935995</v>
      </c>
    </row>
    <row r="15" spans="1:18">
      <c r="A15" t="s">
        <v>17</v>
      </c>
      <c r="B15">
        <v>465.5</v>
      </c>
      <c r="C15" s="19"/>
      <c r="D15" s="19"/>
      <c r="E15" s="19"/>
      <c r="F15" s="19"/>
      <c r="G15" s="19"/>
      <c r="H15" s="19">
        <v>1</v>
      </c>
      <c r="J15">
        <f t="shared" si="0"/>
        <v>465.5</v>
      </c>
      <c r="L15" s="5">
        <f>(B15*P4)+B15</f>
        <v>474.81</v>
      </c>
      <c r="M15" s="5">
        <f>(L15*P4)+L15</f>
        <v>484.30619999999999</v>
      </c>
      <c r="N15" s="5">
        <f>(M15*P4)+M15</f>
        <v>493.992324</v>
      </c>
      <c r="O15" s="5">
        <f>(N15*P4)+N15</f>
        <v>503.87217048000002</v>
      </c>
      <c r="P15" s="5">
        <f>(O15*P4)+O15</f>
        <v>513.94961388960007</v>
      </c>
      <c r="Q15" s="6">
        <f>(P15*P4)+P15</f>
        <v>524.22860616739206</v>
      </c>
      <c r="R15" s="8">
        <f>SUM(Q15)</f>
        <v>524.22860616739206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11358.399999999998</v>
      </c>
      <c r="L18">
        <f>J18/6</f>
        <v>1893.0666666666664</v>
      </c>
      <c r="R18" s="5">
        <f>SUM(R6:R17)</f>
        <v>12231.179740344725</v>
      </c>
    </row>
    <row r="19" spans="1:35">
      <c r="R19" s="15">
        <f>R18/6</f>
        <v>2038.5299567241209</v>
      </c>
    </row>
    <row r="20" spans="1:35">
      <c r="L20" s="17">
        <f>SUM(L6,L10,L17)</f>
        <v>830.07600000000002</v>
      </c>
      <c r="M20" s="17">
        <f>SUM(M6:M7,M9,M11,M17)</f>
        <v>2806.9665599999998</v>
      </c>
      <c r="N20" s="17">
        <f>SUM(N6,N12,N17)</f>
        <v>863.6110703999999</v>
      </c>
      <c r="O20" s="17">
        <f>SUM(O6:O9,O13,O17)</f>
        <v>3793.6742757120001</v>
      </c>
      <c r="P20" s="17">
        <f>SUM(P6,P14,P17)</f>
        <v>898.50095764416005</v>
      </c>
      <c r="Q20" s="17">
        <f>SUM(Q6:Q7,Q9,Q15,Q17)</f>
        <v>3038.3508765885699</v>
      </c>
      <c r="R20" s="17">
        <f>SUM(L20:Q20)</f>
        <v>12231.179740344731</v>
      </c>
    </row>
    <row r="23" spans="1:35">
      <c r="A23" s="2" t="s">
        <v>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1:35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AA24" s="11">
        <v>0.02</v>
      </c>
      <c r="AB24" s="22"/>
      <c r="AC24" s="22"/>
      <c r="AD24" s="22"/>
      <c r="AE24" s="22"/>
      <c r="AF24" s="22"/>
      <c r="AG24" s="22"/>
      <c r="AH24" s="22"/>
      <c r="AI24" s="22"/>
    </row>
    <row r="25" spans="1:35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/>
      <c r="V25" s="4"/>
      <c r="W25" s="4"/>
      <c r="X25" s="4"/>
      <c r="Y25" s="4"/>
      <c r="Z25" s="4"/>
      <c r="AA25" s="4" t="s">
        <v>83</v>
      </c>
      <c r="AB25" s="4" t="s">
        <v>84</v>
      </c>
      <c r="AC25" s="4" t="s">
        <v>85</v>
      </c>
      <c r="AD25" s="4" t="s">
        <v>86</v>
      </c>
      <c r="AE25" s="4" t="s">
        <v>87</v>
      </c>
      <c r="AF25" s="4" t="s">
        <v>88</v>
      </c>
      <c r="AG25" s="4" t="s">
        <v>89</v>
      </c>
      <c r="AH25" s="4" t="s">
        <v>90</v>
      </c>
      <c r="AI25" s="4"/>
    </row>
    <row r="26" spans="1:35">
      <c r="A26" s="22" t="s">
        <v>47</v>
      </c>
      <c r="B26" s="22">
        <v>397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4764</v>
      </c>
      <c r="P26" s="22" t="s">
        <v>37</v>
      </c>
      <c r="Q26" s="6">
        <f>(B26*AA24)+B26</f>
        <v>404.94</v>
      </c>
      <c r="R26" s="6">
        <f>(B26*AA24)+B26</f>
        <v>404.94</v>
      </c>
      <c r="S26" s="6">
        <f>(R26*AA24)+R26</f>
        <v>413.03879999999998</v>
      </c>
      <c r="T26" s="6">
        <f>(R26*AA24)+R26</f>
        <v>413.03879999999998</v>
      </c>
      <c r="U26" s="6"/>
      <c r="V26" s="6"/>
      <c r="W26" s="6"/>
      <c r="X26" s="6"/>
      <c r="Y26" s="6"/>
      <c r="Z26" s="6"/>
      <c r="AA26" s="6">
        <f>(T26*AA24)+T26</f>
        <v>421.299576</v>
      </c>
      <c r="AB26" s="6">
        <f>(T26*AA24)+T26</f>
        <v>421.299576</v>
      </c>
      <c r="AC26" s="6">
        <f>(AB26*AA24)+AB26</f>
        <v>429.72556752000003</v>
      </c>
      <c r="AD26" s="6">
        <f>(AB26*AA24)+AB26</f>
        <v>429.72556752000003</v>
      </c>
      <c r="AE26" s="6">
        <f>(AD26*AA24)+AD26</f>
        <v>438.32007887040004</v>
      </c>
      <c r="AF26" s="6">
        <f>(AD26*AA24)+AD26</f>
        <v>438.32007887040004</v>
      </c>
      <c r="AG26" s="6">
        <f>(AF26*AA24)+AF26</f>
        <v>447.08648044780801</v>
      </c>
      <c r="AH26" s="6">
        <f>(AG26*AG24)+AG26</f>
        <v>447.08648044780801</v>
      </c>
      <c r="AI26" s="8">
        <f>SUM(Q26:AH26)</f>
        <v>5108.8210056764156</v>
      </c>
    </row>
    <row r="27" spans="1:35">
      <c r="A27" s="22" t="s">
        <v>48</v>
      </c>
      <c r="B27" s="22">
        <v>1282.4000000000001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7694.4000000000005</v>
      </c>
      <c r="P27" s="22" t="s">
        <v>38</v>
      </c>
      <c r="Q27" s="18">
        <f>(B27*AA24)+B27</f>
        <v>1308.048</v>
      </c>
      <c r="R27" s="6">
        <f>(B27*AA24)+B27</f>
        <v>1308.048</v>
      </c>
      <c r="S27" s="18">
        <f>(R27*AA24)+R27</f>
        <v>1334.2089599999999</v>
      </c>
      <c r="T27" s="6">
        <f>(R27*AA24)+R27</f>
        <v>1334.2089599999999</v>
      </c>
      <c r="U27" s="6"/>
      <c r="V27" s="6"/>
      <c r="W27" s="6"/>
      <c r="X27" s="6"/>
      <c r="Y27" s="6"/>
      <c r="Z27" s="6"/>
      <c r="AA27" s="18">
        <f>(T27*AA24)+T27</f>
        <v>1360.8931392</v>
      </c>
      <c r="AB27" s="6">
        <f>(T27*AA24)+T27</f>
        <v>1360.8931392</v>
      </c>
      <c r="AC27" s="18">
        <f>(AB27*AA24)+AB27</f>
        <v>1388.111001984</v>
      </c>
      <c r="AD27" s="6">
        <f>(AC27*AG24)+AC27</f>
        <v>1388.111001984</v>
      </c>
      <c r="AE27" s="18">
        <f>(AD27*AA24)+AD27</f>
        <v>1415.87322202368</v>
      </c>
      <c r="AF27" s="6">
        <f>(AE27*AG24)+AE27</f>
        <v>1415.87322202368</v>
      </c>
      <c r="AG27" s="5">
        <f>(AF27*AA24)+AF27</f>
        <v>1444.1906864641537</v>
      </c>
      <c r="AH27" s="6">
        <f>(AG27*AG24)+AG27</f>
        <v>1444.1906864641537</v>
      </c>
      <c r="AI27" s="8">
        <f>SUM(R27,T27,AB27,AD27,AF27,AH27)</f>
        <v>8251.325009671833</v>
      </c>
    </row>
    <row r="28" spans="1:35">
      <c r="A28" s="22" t="s">
        <v>49</v>
      </c>
      <c r="B28" s="22">
        <v>806.8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2420.3999999999996</v>
      </c>
      <c r="P28" s="22" t="s">
        <v>39</v>
      </c>
      <c r="Q28" s="18">
        <f>(B28*AA24)+B28</f>
        <v>822.93599999999992</v>
      </c>
      <c r="R28" s="5">
        <f>(B28*AA24)+B28</f>
        <v>822.93599999999992</v>
      </c>
      <c r="S28" s="18">
        <f>(R28*AA24)+R28</f>
        <v>839.39471999999989</v>
      </c>
      <c r="T28" s="6">
        <f>(R28*AA24)+R28</f>
        <v>839.39471999999989</v>
      </c>
      <c r="U28" s="6"/>
      <c r="V28" s="6"/>
      <c r="W28" s="6"/>
      <c r="X28" s="6"/>
      <c r="Y28" s="6"/>
      <c r="Z28" s="6"/>
      <c r="AA28" s="18">
        <f>(T28*AA24)+T28</f>
        <v>856.18261439999992</v>
      </c>
      <c r="AB28" s="5">
        <f>(T28*AA24)+T28</f>
        <v>856.18261439999992</v>
      </c>
      <c r="AC28" s="18">
        <f>(AB28*AA24)+AB28</f>
        <v>873.30626668799994</v>
      </c>
      <c r="AD28" s="6">
        <f>(AB28*AA24)+AB28</f>
        <v>873.30626668799994</v>
      </c>
      <c r="AE28" s="18">
        <f>(AD28*AA24)+AD28</f>
        <v>890.77239202175997</v>
      </c>
      <c r="AF28" s="5">
        <f>(AD28*AA24)+AD28</f>
        <v>890.77239202175997</v>
      </c>
      <c r="AG28" s="5">
        <f>(AF28*AA24)+AF28</f>
        <v>908.58783986219521</v>
      </c>
      <c r="AH28" s="6">
        <f>(AG28*AG24)+AG28</f>
        <v>908.58783986219521</v>
      </c>
      <c r="AI28" s="8">
        <f>SUM(T28,AD28,AH28)</f>
        <v>2621.2888265501952</v>
      </c>
    </row>
    <row r="29" spans="1:35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1</v>
      </c>
      <c r="O29" s="22">
        <f>B29*(C29+D29+F29+H29+J29+L29+N29)</f>
        <v>1939</v>
      </c>
      <c r="P29" s="22" t="s">
        <v>40</v>
      </c>
      <c r="Q29" s="6">
        <f>B29</f>
        <v>277</v>
      </c>
      <c r="R29" s="6">
        <f>((B29*C29)*AA24)+(B29*C29)</f>
        <v>282.54000000000002</v>
      </c>
      <c r="S29" s="6">
        <f>R29</f>
        <v>282.54000000000002</v>
      </c>
      <c r="T29" s="6">
        <f>(S29*AA24)+S29</f>
        <v>288.19080000000002</v>
      </c>
      <c r="U29" s="6"/>
      <c r="V29" s="6"/>
      <c r="W29" s="6"/>
      <c r="X29" s="6"/>
      <c r="Y29" s="6"/>
      <c r="Z29" s="6"/>
      <c r="AA29" s="6">
        <f>T29*G29</f>
        <v>576.38160000000005</v>
      </c>
      <c r="AB29" s="6">
        <f>(T29*AA24)+T29</f>
        <v>293.95461600000004</v>
      </c>
      <c r="AC29" s="6">
        <f>(T29*AA24)+T29</f>
        <v>293.95461600000004</v>
      </c>
      <c r="AD29" s="6">
        <f>(AC29*AA24)+AC29</f>
        <v>299.83370832000003</v>
      </c>
      <c r="AE29" s="6">
        <f>AD29*K29</f>
        <v>599.66741664000006</v>
      </c>
      <c r="AF29" s="6">
        <f>AE29/2</f>
        <v>299.83370832000003</v>
      </c>
      <c r="AG29" s="6">
        <f>(AF29*AA24)+AF29</f>
        <v>305.83038248640003</v>
      </c>
      <c r="AH29" s="6">
        <f>(AF29*AA24)+AF29</f>
        <v>305.83038248640003</v>
      </c>
      <c r="AI29" s="8">
        <f>SUM(Q29:AH29)</f>
        <v>4105.5572302527999</v>
      </c>
    </row>
    <row r="30" spans="1:35">
      <c r="A30" s="22" t="s">
        <v>12</v>
      </c>
      <c r="B30" s="22">
        <v>412.3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412.3</v>
      </c>
      <c r="P30" s="22" t="s">
        <v>12</v>
      </c>
      <c r="Q30" s="22">
        <v>412.3</v>
      </c>
      <c r="R30" s="5">
        <f>(B30*AA24)+B30</f>
        <v>420.54599999999999</v>
      </c>
      <c r="S30" s="18">
        <f>(R30*AA24)+R30</f>
        <v>428.95691999999997</v>
      </c>
      <c r="T30" s="5">
        <f>(R30*AA24)+R30</f>
        <v>428.95691999999997</v>
      </c>
      <c r="U30" s="5"/>
      <c r="V30" s="5"/>
      <c r="W30" s="5"/>
      <c r="X30" s="5"/>
      <c r="Y30" s="5"/>
      <c r="Z30" s="5"/>
      <c r="AA30" s="18">
        <f>(T30*AA24)+T30</f>
        <v>437.53605839999994</v>
      </c>
      <c r="AB30" s="5">
        <f>(T30*AA24)+T30</f>
        <v>437.53605839999994</v>
      </c>
      <c r="AC30" s="18">
        <f>(AB30*AA24)+AB30</f>
        <v>446.28677956799993</v>
      </c>
      <c r="AD30" s="5">
        <f>(AC30*AB24)+AC30</f>
        <v>446.28677956799993</v>
      </c>
      <c r="AE30" s="18">
        <f>(AD30*AA24)+AD30</f>
        <v>455.21251515935995</v>
      </c>
      <c r="AF30" s="5">
        <f>(AE30*AB24)+AE30</f>
        <v>455.21251515935995</v>
      </c>
      <c r="AG30" s="5">
        <f>(AF30*AA24)+AF30</f>
        <v>464.31676546254715</v>
      </c>
      <c r="AH30" s="5">
        <f>(AG30*AB24)+AG30</f>
        <v>464.31676546254715</v>
      </c>
      <c r="AI30" s="8">
        <f>SUM(Q30)</f>
        <v>412.3</v>
      </c>
    </row>
    <row r="31" spans="1:35">
      <c r="A31" s="22" t="s">
        <v>13</v>
      </c>
      <c r="B31" s="22">
        <v>465.5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465.5</v>
      </c>
      <c r="P31" s="22" t="s">
        <v>13</v>
      </c>
      <c r="Q31" s="22">
        <v>465.5</v>
      </c>
      <c r="R31" s="6">
        <f>(B31*AA24)+B31</f>
        <v>474.81</v>
      </c>
      <c r="S31" s="18">
        <f>(R31*AA24)+R31</f>
        <v>484.30619999999999</v>
      </c>
      <c r="T31" s="5">
        <f>(R31*AA24)+R31</f>
        <v>484.30619999999999</v>
      </c>
      <c r="U31" s="5"/>
      <c r="V31" s="5"/>
      <c r="W31" s="5"/>
      <c r="X31" s="5"/>
      <c r="Y31" s="5"/>
      <c r="Z31" s="5"/>
      <c r="AA31" s="18">
        <f>(T31*AA24)+T31</f>
        <v>493.992324</v>
      </c>
      <c r="AB31" s="5">
        <f>(T31*AA24)+T31</f>
        <v>493.992324</v>
      </c>
      <c r="AC31" s="18">
        <f>(AB31*AA24)+AB31</f>
        <v>503.87217048000002</v>
      </c>
      <c r="AD31" s="5">
        <f>(AB31*AA24)+AB31</f>
        <v>503.87217048000002</v>
      </c>
      <c r="AE31" s="18">
        <f>(AD31*AA24)+AD31</f>
        <v>513.94961388960007</v>
      </c>
      <c r="AF31" s="5">
        <f>(AD31*AA24)+AD31</f>
        <v>513.94961388960007</v>
      </c>
      <c r="AG31" s="5">
        <f>(AF31*AA24)+AF31</f>
        <v>524.22860616739206</v>
      </c>
      <c r="AH31" s="5">
        <f>(AF31*AA24)+AF31</f>
        <v>524.22860616739206</v>
      </c>
      <c r="AI31" s="8">
        <f>SUM(R31)</f>
        <v>474.81</v>
      </c>
    </row>
    <row r="32" spans="1:35">
      <c r="A32" s="22" t="s">
        <v>14</v>
      </c>
      <c r="B32" s="22">
        <v>412.3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412.3</v>
      </c>
      <c r="P32" s="22" t="s">
        <v>14</v>
      </c>
      <c r="Q32" s="22">
        <v>412.3</v>
      </c>
      <c r="R32" s="5">
        <f>(B32*AA24)+B32</f>
        <v>420.54599999999999</v>
      </c>
      <c r="S32" s="6">
        <f>(R32*AA24)+R32</f>
        <v>428.95691999999997</v>
      </c>
      <c r="T32" s="5">
        <f>(R32*AA24)+R32</f>
        <v>428.95691999999997</v>
      </c>
      <c r="U32" s="5"/>
      <c r="V32" s="5"/>
      <c r="W32" s="5"/>
      <c r="X32" s="5"/>
      <c r="Y32" s="5"/>
      <c r="Z32" s="5"/>
      <c r="AA32" s="18">
        <f>(T32*AA24)+T32</f>
        <v>437.53605839999994</v>
      </c>
      <c r="AB32" s="5">
        <f>(T32*AA24)+T32</f>
        <v>437.53605839999994</v>
      </c>
      <c r="AC32" s="18">
        <f>(AB32*AA24)+AB32</f>
        <v>446.28677956799993</v>
      </c>
      <c r="AD32" s="5">
        <f>(AB32*AA24)+AB32</f>
        <v>446.28677956799993</v>
      </c>
      <c r="AE32" s="18">
        <f>(AD32*AA24)+AD32</f>
        <v>455.21251515935995</v>
      </c>
      <c r="AF32" s="5">
        <f>(AD32*AA24)+AD32</f>
        <v>455.21251515935995</v>
      </c>
      <c r="AG32" s="5">
        <f>(AF32*AA24)+AF32</f>
        <v>464.31676546254715</v>
      </c>
      <c r="AH32" s="5">
        <f>(AF32*AA24)+AF32</f>
        <v>464.31676546254715</v>
      </c>
      <c r="AI32" s="8">
        <f>SUM(S32)</f>
        <v>428.95691999999997</v>
      </c>
    </row>
    <row r="33" spans="1:35">
      <c r="A33" s="22" t="s">
        <v>15</v>
      </c>
      <c r="B33" s="22">
        <v>465.5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465.5</v>
      </c>
      <c r="P33" s="22" t="s">
        <v>15</v>
      </c>
      <c r="Q33" s="22">
        <v>465.5</v>
      </c>
      <c r="R33" s="5">
        <f>(B33*AA24)+B33</f>
        <v>474.81</v>
      </c>
      <c r="S33" s="18">
        <f>(R33*AA24)+R33</f>
        <v>484.30619999999999</v>
      </c>
      <c r="T33" s="6">
        <f>(R33*AA24)+R33</f>
        <v>484.30619999999999</v>
      </c>
      <c r="U33" s="6"/>
      <c r="V33" s="6"/>
      <c r="W33" s="6"/>
      <c r="X33" s="6"/>
      <c r="Y33" s="6"/>
      <c r="Z33" s="6"/>
      <c r="AA33" s="18">
        <f>(T33*AA24)+T33</f>
        <v>493.992324</v>
      </c>
      <c r="AB33" s="5">
        <f>(T33*AA24)+T33</f>
        <v>493.992324</v>
      </c>
      <c r="AC33" s="18">
        <f>(AB33*AA24)+AB33</f>
        <v>503.87217048000002</v>
      </c>
      <c r="AD33" s="5">
        <f>(AB33*AA24)+AB33</f>
        <v>503.87217048000002</v>
      </c>
      <c r="AE33" s="18">
        <f>(AD33*AA24)+AD33</f>
        <v>513.94961388960007</v>
      </c>
      <c r="AF33" s="5">
        <f>(AD33*AA24)+AD33</f>
        <v>513.94961388960007</v>
      </c>
      <c r="AG33" s="5">
        <f>(AF33*AA24)+AF33</f>
        <v>524.22860616739206</v>
      </c>
      <c r="AH33" s="5">
        <f>(AF33*AA24)+AF33</f>
        <v>524.22860616739206</v>
      </c>
      <c r="AI33" s="8">
        <f>SUM(T33)</f>
        <v>484.30619999999999</v>
      </c>
    </row>
    <row r="34" spans="1:35">
      <c r="A34" s="22" t="s">
        <v>16</v>
      </c>
      <c r="B34" s="22">
        <v>412.3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412.3</v>
      </c>
      <c r="P34" s="22" t="s">
        <v>16</v>
      </c>
      <c r="Q34" s="22">
        <v>412.3</v>
      </c>
      <c r="R34" s="5">
        <f>(B34*AA24)+B34</f>
        <v>420.54599999999999</v>
      </c>
      <c r="S34" s="18">
        <f>(R34*AA24)+R34</f>
        <v>428.95691999999997</v>
      </c>
      <c r="T34" s="5">
        <f>(R34*AA24)+R34</f>
        <v>428.95691999999997</v>
      </c>
      <c r="U34" s="5"/>
      <c r="V34" s="5"/>
      <c r="W34" s="5"/>
      <c r="X34" s="5"/>
      <c r="Y34" s="5"/>
      <c r="Z34" s="5"/>
      <c r="AA34" s="6">
        <f>(T34*AA24)+T34</f>
        <v>437.53605839999994</v>
      </c>
      <c r="AB34" s="5">
        <f>(T34*AA24)+T34</f>
        <v>437.53605839999994</v>
      </c>
      <c r="AC34" s="18">
        <f>(AB34*AA24)+AB34</f>
        <v>446.28677956799993</v>
      </c>
      <c r="AD34" s="5">
        <f>(AB34*AA24)+AB34</f>
        <v>446.28677956799993</v>
      </c>
      <c r="AE34" s="18">
        <f>(AD34*AA24)+AD34</f>
        <v>455.21251515935995</v>
      </c>
      <c r="AF34" s="5">
        <f>(AD34*AA24)+AD34</f>
        <v>455.21251515935995</v>
      </c>
      <c r="AG34" s="5">
        <f>(AF34*AA24)+AF34</f>
        <v>464.31676546254715</v>
      </c>
      <c r="AH34" s="5">
        <f>(AF34*AA24)+AF34</f>
        <v>464.31676546254715</v>
      </c>
      <c r="AI34" s="8">
        <f>SUM(AA34)</f>
        <v>437.53605839999994</v>
      </c>
    </row>
    <row r="35" spans="1:35">
      <c r="A35" s="22" t="s">
        <v>17</v>
      </c>
      <c r="B35" s="22">
        <v>465.5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465.5</v>
      </c>
      <c r="P35" s="22" t="s">
        <v>17</v>
      </c>
      <c r="Q35" s="22">
        <v>465.5</v>
      </c>
      <c r="R35" s="5">
        <f>(B35*AA24)+B35</f>
        <v>474.81</v>
      </c>
      <c r="S35" s="18">
        <f>(R35*AA24)+R35</f>
        <v>484.30619999999999</v>
      </c>
      <c r="T35" s="5">
        <f>(R35*AA24)+R35</f>
        <v>484.30619999999999</v>
      </c>
      <c r="U35" s="5"/>
      <c r="V35" s="5"/>
      <c r="W35" s="5"/>
      <c r="X35" s="5"/>
      <c r="Y35" s="5"/>
      <c r="Z35" s="5"/>
      <c r="AA35" s="18">
        <f>(T35*AA24)+T35</f>
        <v>493.992324</v>
      </c>
      <c r="AB35" s="6">
        <f>(T35*AA24)+T35</f>
        <v>493.992324</v>
      </c>
      <c r="AC35" s="18">
        <f>(AB35*AA24)+AB35</f>
        <v>503.87217048000002</v>
      </c>
      <c r="AD35" s="5">
        <f>(AB35*AA24)+AB35</f>
        <v>503.87217048000002</v>
      </c>
      <c r="AE35" s="18">
        <f>(AD35*AA24)+AD35</f>
        <v>513.94961388960007</v>
      </c>
      <c r="AF35" s="5">
        <f>(AD35*AA24)+AD35</f>
        <v>513.94961388960007</v>
      </c>
      <c r="AG35" s="5">
        <f>(AF35*AA24)+AF35</f>
        <v>524.22860616739206</v>
      </c>
      <c r="AH35" s="5">
        <f>(AF35*AA24)+AF35</f>
        <v>524.22860616739206</v>
      </c>
      <c r="AI35" s="8">
        <f>SUM(AB35)</f>
        <v>493.992324</v>
      </c>
    </row>
    <row r="36" spans="1:35">
      <c r="A36" s="22" t="s">
        <v>73</v>
      </c>
      <c r="B36" s="22">
        <v>412.3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412.3</v>
      </c>
      <c r="P36" s="22" t="s">
        <v>73</v>
      </c>
      <c r="Q36" s="22">
        <v>412.3</v>
      </c>
      <c r="R36" s="5">
        <f>(B36*AA24)+B36</f>
        <v>420.54599999999999</v>
      </c>
      <c r="S36" s="18">
        <f>(R36*AA24)+R36</f>
        <v>428.95691999999997</v>
      </c>
      <c r="T36" s="5">
        <f>(R36*AA24)+R36</f>
        <v>428.95691999999997</v>
      </c>
      <c r="U36" s="5"/>
      <c r="V36" s="5"/>
      <c r="W36" s="5"/>
      <c r="X36" s="5"/>
      <c r="Y36" s="5"/>
      <c r="Z36" s="5"/>
      <c r="AA36" s="18">
        <f>(T36*AA24)+T36</f>
        <v>437.53605839999994</v>
      </c>
      <c r="AB36" s="5">
        <f>(T36*AA24)+T36</f>
        <v>437.53605839999994</v>
      </c>
      <c r="AC36" s="6">
        <f>(AB36*AA24)+AB36</f>
        <v>446.28677956799993</v>
      </c>
      <c r="AD36" s="5">
        <f>(AB36*AA24)+AB36</f>
        <v>446.28677956799993</v>
      </c>
      <c r="AE36" s="18">
        <f>(AD36*AA24)+AD36</f>
        <v>455.21251515935995</v>
      </c>
      <c r="AF36" s="5">
        <f>(AD36*AA24)+AD36</f>
        <v>455.21251515935995</v>
      </c>
      <c r="AG36" s="5">
        <f>(AF36*AA24)+AF36</f>
        <v>464.31676546254715</v>
      </c>
      <c r="AH36" s="5">
        <f>(AF36*AA24)+AF36</f>
        <v>464.31676546254715</v>
      </c>
      <c r="AI36" s="8">
        <f>SUM(AC36)</f>
        <v>446.28677956799993</v>
      </c>
    </row>
    <row r="37" spans="1:35">
      <c r="A37" s="22" t="s">
        <v>74</v>
      </c>
      <c r="B37" s="22">
        <v>465.5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465.5</v>
      </c>
      <c r="P37" s="22" t="s">
        <v>74</v>
      </c>
      <c r="Q37" s="22">
        <v>465.5</v>
      </c>
      <c r="R37" s="5">
        <f>(B37*AA24)+B37</f>
        <v>474.81</v>
      </c>
      <c r="S37" s="18">
        <f>(R37*AA24)+R37</f>
        <v>484.30619999999999</v>
      </c>
      <c r="T37" s="5">
        <f>(R37*AA24)+R37</f>
        <v>484.30619999999999</v>
      </c>
      <c r="U37" s="5"/>
      <c r="V37" s="5"/>
      <c r="W37" s="5"/>
      <c r="X37" s="5"/>
      <c r="Y37" s="5"/>
      <c r="Z37" s="5"/>
      <c r="AA37" s="18">
        <f>(T37*AA24)+T37</f>
        <v>493.992324</v>
      </c>
      <c r="AB37" s="5">
        <f>(T37*AA24)+T37</f>
        <v>493.992324</v>
      </c>
      <c r="AC37" s="18">
        <f>(AB37*AA24)+AB37</f>
        <v>503.87217048000002</v>
      </c>
      <c r="AD37" s="6">
        <f>(AB37*AA24)+AB37</f>
        <v>503.87217048000002</v>
      </c>
      <c r="AE37" s="18">
        <f>(AD37*AA24)+AD37</f>
        <v>513.94961388960007</v>
      </c>
      <c r="AF37" s="5">
        <f>(AD37*AA24)+AD37</f>
        <v>513.94961388960007</v>
      </c>
      <c r="AG37" s="5">
        <f>(AF37*AA24)+AF37</f>
        <v>524.22860616739206</v>
      </c>
      <c r="AH37" s="5">
        <f>(AF37*AA24)+AF37</f>
        <v>524.22860616739206</v>
      </c>
      <c r="AI37" s="8">
        <f>SUM(AD37)</f>
        <v>503.87217048000002</v>
      </c>
    </row>
    <row r="38" spans="1:35">
      <c r="A38" s="22" t="s">
        <v>75</v>
      </c>
      <c r="B38" s="22">
        <v>412.3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412.3</v>
      </c>
      <c r="P38" s="22" t="s">
        <v>75</v>
      </c>
      <c r="Q38" s="22">
        <v>412.3</v>
      </c>
      <c r="R38" s="5">
        <f>(B38*AA24)+B38</f>
        <v>420.54599999999999</v>
      </c>
      <c r="S38" s="18">
        <f>(R38*AA24)+R38</f>
        <v>428.95691999999997</v>
      </c>
      <c r="T38" s="5">
        <f>(R38*AA24)+R38</f>
        <v>428.95691999999997</v>
      </c>
      <c r="U38" s="5"/>
      <c r="V38" s="5"/>
      <c r="W38" s="5"/>
      <c r="X38" s="5"/>
      <c r="Y38" s="5"/>
      <c r="Z38" s="5"/>
      <c r="AA38" s="18">
        <f>(T38*AA24)+T38</f>
        <v>437.53605839999994</v>
      </c>
      <c r="AB38" s="5">
        <f>(T38*AA24)+T38</f>
        <v>437.53605839999994</v>
      </c>
      <c r="AC38" s="18">
        <f>(AB38*AA24)+AB38</f>
        <v>446.28677956799993</v>
      </c>
      <c r="AD38" s="5">
        <f>(AB38*AA24)+AB38</f>
        <v>446.28677956799993</v>
      </c>
      <c r="AE38" s="6">
        <f>(AD38*AA24)+AD38</f>
        <v>455.21251515935995</v>
      </c>
      <c r="AF38" s="5">
        <f>(AD38*AA24)+AD38</f>
        <v>455.21251515935995</v>
      </c>
      <c r="AG38" s="5">
        <f>(AF38*AA24)+AF38</f>
        <v>464.31676546254715</v>
      </c>
      <c r="AH38" s="5">
        <f>(AF38*AA24)+AF38</f>
        <v>464.31676546254715</v>
      </c>
      <c r="AI38" s="8">
        <f>SUM(AE38)</f>
        <v>455.21251515935995</v>
      </c>
    </row>
    <row r="39" spans="1:35">
      <c r="A39" s="22" t="s">
        <v>76</v>
      </c>
      <c r="B39" s="22">
        <v>465.5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465.5</v>
      </c>
      <c r="P39" s="22" t="s">
        <v>76</v>
      </c>
      <c r="Q39" s="22">
        <v>465.5</v>
      </c>
      <c r="R39" s="5">
        <f>(B39*AA24)+B39</f>
        <v>474.81</v>
      </c>
      <c r="S39" s="18">
        <f>(R39*AA24)+R39</f>
        <v>484.30619999999999</v>
      </c>
      <c r="T39" s="5">
        <f>(R39*AA24)+R39</f>
        <v>484.30619999999999</v>
      </c>
      <c r="U39" s="5"/>
      <c r="V39" s="5"/>
      <c r="W39" s="5"/>
      <c r="X39" s="5"/>
      <c r="Y39" s="5"/>
      <c r="Z39" s="5"/>
      <c r="AA39" s="18">
        <f>(T39*AA24)+T39</f>
        <v>493.992324</v>
      </c>
      <c r="AB39" s="5">
        <f>(T39*AA24)+T39</f>
        <v>493.992324</v>
      </c>
      <c r="AC39" s="18">
        <f>(AB39*AA24)+AB39</f>
        <v>503.87217048000002</v>
      </c>
      <c r="AD39" s="5">
        <f>(AB39*AA24)+AB39</f>
        <v>503.87217048000002</v>
      </c>
      <c r="AE39" s="18">
        <f>(AD39*AA24)+AD39</f>
        <v>513.94961388960007</v>
      </c>
      <c r="AF39" s="6">
        <f>(AD39*AA24)+AD39</f>
        <v>513.94961388960007</v>
      </c>
      <c r="AG39" s="5">
        <f>(AF39*AA24)+AF39</f>
        <v>524.22860616739206</v>
      </c>
      <c r="AH39" s="5">
        <f>(AF39*AA24)+AF39</f>
        <v>524.22860616739206</v>
      </c>
      <c r="AI39" s="8">
        <f>SUM(AF39)</f>
        <v>513.94961388960007</v>
      </c>
    </row>
    <row r="40" spans="1:35">
      <c r="A40" s="22" t="s">
        <v>77</v>
      </c>
      <c r="B40" s="22">
        <v>412.3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412.3</v>
      </c>
      <c r="P40" s="22" t="s">
        <v>77</v>
      </c>
      <c r="Q40" s="22">
        <v>412.3</v>
      </c>
      <c r="R40" s="5">
        <f>(B40*AA24)+B40</f>
        <v>420.54599999999999</v>
      </c>
      <c r="S40" s="18">
        <f>(R40*AA24)+R40</f>
        <v>428.95691999999997</v>
      </c>
      <c r="T40" s="5">
        <f>(R40*AA24)+R40</f>
        <v>428.95691999999997</v>
      </c>
      <c r="U40" s="5"/>
      <c r="V40" s="5"/>
      <c r="W40" s="5"/>
      <c r="X40" s="5"/>
      <c r="Y40" s="5"/>
      <c r="Z40" s="5"/>
      <c r="AA40" s="18">
        <f>(T40*AA24)+T40</f>
        <v>437.53605839999994</v>
      </c>
      <c r="AB40" s="5">
        <f>(T40*AA24)+T40</f>
        <v>437.53605839999994</v>
      </c>
      <c r="AC40" s="18">
        <f>(AB40*AA24)+AB40</f>
        <v>446.28677956799993</v>
      </c>
      <c r="AD40" s="5">
        <f>(AB40*AA24)+AB40</f>
        <v>446.28677956799993</v>
      </c>
      <c r="AE40" s="18">
        <f>(AD40*AA24)+AD40</f>
        <v>455.21251515935995</v>
      </c>
      <c r="AF40" s="5">
        <f>(AD40*AA24)+AD40</f>
        <v>455.21251515935995</v>
      </c>
      <c r="AG40" s="6">
        <f>(AF40*AA24)+AF40</f>
        <v>464.31676546254715</v>
      </c>
      <c r="AH40" s="5">
        <f>(AF40*AA24)+AF40</f>
        <v>464.31676546254715</v>
      </c>
      <c r="AI40" s="8">
        <f>SUM(AG40)</f>
        <v>464.31676546254715</v>
      </c>
    </row>
    <row r="41" spans="1:35">
      <c r="A41" s="22" t="s">
        <v>78</v>
      </c>
      <c r="B41" s="22">
        <v>465.5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465.5</v>
      </c>
      <c r="P41" s="22" t="s">
        <v>78</v>
      </c>
      <c r="Q41" s="22">
        <v>465.5</v>
      </c>
      <c r="R41" s="5">
        <f>(B41*AA24)+B41</f>
        <v>474.81</v>
      </c>
      <c r="S41" s="18">
        <f>(R41*AA24)+R41</f>
        <v>484.30619999999999</v>
      </c>
      <c r="T41" s="5">
        <f>(R41*AA24)+R41</f>
        <v>484.30619999999999</v>
      </c>
      <c r="U41" s="5"/>
      <c r="V41" s="5"/>
      <c r="W41" s="5"/>
      <c r="X41" s="5"/>
      <c r="Y41" s="5"/>
      <c r="Z41" s="5"/>
      <c r="AA41" s="18">
        <f>(T41*AA24)+T41</f>
        <v>493.992324</v>
      </c>
      <c r="AB41" s="5">
        <f>(T41*AA24)+T41</f>
        <v>493.992324</v>
      </c>
      <c r="AC41" s="18">
        <f>(AB41*AA24)+AB41</f>
        <v>503.87217048000002</v>
      </c>
      <c r="AD41" s="5">
        <f>(AB41*AA24)+AB41</f>
        <v>503.87217048000002</v>
      </c>
      <c r="AE41" s="18">
        <f>(AD41*AA24)+AD41</f>
        <v>513.94961388960007</v>
      </c>
      <c r="AF41" s="5">
        <f>(AD41*AA24)+AD41</f>
        <v>513.94961388960007</v>
      </c>
      <c r="AG41" s="5">
        <f>(AF41*AA24)+AF41</f>
        <v>524.22860616739206</v>
      </c>
      <c r="AH41" s="6">
        <f>(AF41*AA24)+AF41</f>
        <v>524.22860616739206</v>
      </c>
      <c r="AI41" s="8">
        <f>SUM(AH41)</f>
        <v>524.22860616739206</v>
      </c>
    </row>
    <row r="42" spans="1:35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8"/>
    </row>
    <row r="43" spans="1:35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(B43*AA24)+B43</f>
        <v>4.59</v>
      </c>
      <c r="R43" s="6">
        <f>(B43*AA24)+B43</f>
        <v>4.59</v>
      </c>
      <c r="S43" s="6">
        <f>(R43*AA24)+R43</f>
        <v>4.6818</v>
      </c>
      <c r="T43" s="6">
        <f>(R43*AA24)+R43</f>
        <v>4.6818</v>
      </c>
      <c r="U43" s="6"/>
      <c r="V43" s="6"/>
      <c r="W43" s="6"/>
      <c r="X43" s="6"/>
      <c r="Y43" s="6"/>
      <c r="Z43" s="6"/>
      <c r="AA43" s="6">
        <f>(T43*AA24)+T43</f>
        <v>4.775436</v>
      </c>
      <c r="AB43" s="6">
        <f>(T43*AA24)+T43</f>
        <v>4.775436</v>
      </c>
      <c r="AC43" s="6">
        <f>(AB43*AA24)+AB43</f>
        <v>4.8709447199999998</v>
      </c>
      <c r="AD43" s="6">
        <f>(AB43*AA24)+AB43</f>
        <v>4.8709447199999998</v>
      </c>
      <c r="AE43" s="6">
        <f>(AD43*AA24)+AD43</f>
        <v>4.9683636143999994</v>
      </c>
      <c r="AF43" s="6">
        <f>(AD43*AA24)+AD43</f>
        <v>4.9683636143999994</v>
      </c>
      <c r="AG43" s="6">
        <f>(AF43*AA24)+AF43</f>
        <v>5.0677308866879995</v>
      </c>
      <c r="AH43" s="6">
        <f>(AF43*AA24)+AF43</f>
        <v>5.0677308866879995</v>
      </c>
      <c r="AI43" s="8">
        <f>SUM(Q43:AH43)</f>
        <v>57.908550442175979</v>
      </c>
    </row>
    <row r="44" spans="1: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22138.6</v>
      </c>
      <c r="P44" s="22"/>
      <c r="Q44" s="22">
        <f>O44/6</f>
        <v>3689.7666666666664</v>
      </c>
      <c r="R44" s="22"/>
      <c r="S44" s="22"/>
      <c r="T44" s="22"/>
      <c r="AA44" s="22"/>
      <c r="AB44" s="5"/>
      <c r="AC44" s="5"/>
      <c r="AD44" s="5"/>
      <c r="AE44" s="5"/>
      <c r="AF44" s="5"/>
      <c r="AG44" s="5"/>
      <c r="AH44" s="5"/>
      <c r="AI44" s="8">
        <f>SUM(AI26:AI43)</f>
        <v>25784.668575720316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AA45" s="22"/>
      <c r="AB45" s="22"/>
      <c r="AC45" s="22"/>
      <c r="AD45" s="22"/>
      <c r="AE45" s="22"/>
      <c r="AF45" s="22"/>
      <c r="AG45" s="22"/>
      <c r="AH45" s="22"/>
      <c r="AI45" s="15">
        <f>AI44/12</f>
        <v>2148.7223813100263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>
        <f>O44/12</f>
        <v>1844.8833333333332</v>
      </c>
      <c r="P46" s="22"/>
      <c r="Q46" s="9">
        <f>SUM(Q26,Q29:Q30,Q43)</f>
        <v>1098.83</v>
      </c>
      <c r="R46" s="9">
        <f>SUM(R26:R27,R29,R31,R42:R43)</f>
        <v>2474.9280000000003</v>
      </c>
      <c r="S46" s="9">
        <f>SUM(S26,S29,S32,S43)</f>
        <v>1129.2175199999999</v>
      </c>
      <c r="T46" s="9">
        <f>SUM(T26:T29,T33,T43)</f>
        <v>3363.8212799999997</v>
      </c>
      <c r="U46" s="9"/>
      <c r="V46" s="9"/>
      <c r="W46" s="9"/>
      <c r="X46" s="9"/>
      <c r="Y46" s="9"/>
      <c r="Z46" s="9"/>
      <c r="AA46" s="9">
        <f>SUM(AA26,AA29,AA34,AA43)</f>
        <v>1439.9926704</v>
      </c>
      <c r="AB46" s="9">
        <f>SUM(AB26:AB27,AB29,AB35,AB43)</f>
        <v>2574.9150911999996</v>
      </c>
      <c r="AC46" s="9">
        <f>SUM(AC26,AC29,AC36,AC43)</f>
        <v>1174.837907808</v>
      </c>
      <c r="AD46" s="9">
        <f>SUM(AD26:AD29,AD37,AD42:AD43)</f>
        <v>3499.7196597120001</v>
      </c>
      <c r="AE46" s="9">
        <f>SUM(AE26,AE29,AE38,AE43)</f>
        <v>1498.1683742841601</v>
      </c>
      <c r="AF46" s="9">
        <f>SUM(AF26:AF27,AF29,AF39,AF43)</f>
        <v>2672.9449867180801</v>
      </c>
      <c r="AG46" s="9">
        <f>SUM(AG26,AG29,AG40,AG43)</f>
        <v>1222.3013592834432</v>
      </c>
      <c r="AH46" s="9">
        <f>SUM(AH26:AH29,AH41,AH43)</f>
        <v>3634.9917263146372</v>
      </c>
      <c r="AI46" s="9">
        <f>SUM(Q46:AH46)</f>
        <v>25784.668575720319</v>
      </c>
    </row>
    <row r="51" spans="1:47">
      <c r="A51" s="2" t="s">
        <v>50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47">
      <c r="A52" s="21" t="s">
        <v>136</v>
      </c>
      <c r="B52" s="22" t="s">
        <v>9</v>
      </c>
      <c r="C52" s="24" t="s">
        <v>92</v>
      </c>
      <c r="D52" s="24"/>
      <c r="E52" s="26" t="s">
        <v>93</v>
      </c>
      <c r="F52" s="26"/>
      <c r="G52" s="24" t="s">
        <v>94</v>
      </c>
      <c r="H52" s="24"/>
      <c r="I52" s="26" t="s">
        <v>95</v>
      </c>
      <c r="J52" s="26"/>
      <c r="K52" s="24" t="s">
        <v>96</v>
      </c>
      <c r="L52" s="24"/>
      <c r="M52" s="26" t="s">
        <v>97</v>
      </c>
      <c r="N52" s="26"/>
      <c r="O52" s="26"/>
      <c r="P52" s="26"/>
      <c r="Q52" s="35"/>
      <c r="R52" s="22"/>
      <c r="S52" s="22"/>
      <c r="T52" s="22"/>
      <c r="AA52" s="22"/>
      <c r="AB52" s="22" t="s">
        <v>20</v>
      </c>
      <c r="AC52" s="22"/>
      <c r="AD52" s="28">
        <v>1.02</v>
      </c>
      <c r="AE52" s="22"/>
      <c r="AF52" s="22"/>
      <c r="AG52" s="22"/>
      <c r="AH52" s="22"/>
      <c r="AI52" s="22"/>
      <c r="AJ52" s="22"/>
      <c r="AK52" s="22"/>
      <c r="AL52" s="22"/>
    </row>
    <row r="53" spans="1:47">
      <c r="A53" s="4"/>
      <c r="B53" s="4" t="s">
        <v>8</v>
      </c>
      <c r="C53" s="4" t="s">
        <v>124</v>
      </c>
      <c r="D53" s="4" t="s">
        <v>125</v>
      </c>
      <c r="E53" s="4" t="s">
        <v>80</v>
      </c>
      <c r="F53" s="4" t="s">
        <v>126</v>
      </c>
      <c r="G53" s="4" t="s">
        <v>127</v>
      </c>
      <c r="H53" s="4" t="s">
        <v>82</v>
      </c>
      <c r="I53" s="4" t="s">
        <v>128</v>
      </c>
      <c r="J53" s="4" t="s">
        <v>129</v>
      </c>
      <c r="K53" s="4" t="s">
        <v>84</v>
      </c>
      <c r="L53" s="4" t="s">
        <v>130</v>
      </c>
      <c r="M53" s="4" t="s">
        <v>131</v>
      </c>
      <c r="N53" s="4" t="s">
        <v>86</v>
      </c>
      <c r="O53" s="4" t="s">
        <v>132</v>
      </c>
      <c r="P53" s="4" t="s">
        <v>133</v>
      </c>
      <c r="Q53" s="4" t="s">
        <v>88</v>
      </c>
      <c r="R53" s="4" t="s">
        <v>134</v>
      </c>
      <c r="S53" s="4" t="s">
        <v>135</v>
      </c>
      <c r="T53" s="4" t="s">
        <v>90</v>
      </c>
      <c r="U53" s="4"/>
      <c r="V53" s="4"/>
      <c r="W53" s="4"/>
      <c r="X53" s="4"/>
      <c r="Y53" s="4"/>
      <c r="Z53" s="4"/>
      <c r="AA53" s="4" t="s">
        <v>46</v>
      </c>
      <c r="AB53" s="4"/>
      <c r="AC53" s="4" t="s">
        <v>124</v>
      </c>
      <c r="AD53" s="4" t="s">
        <v>125</v>
      </c>
      <c r="AE53" s="4" t="s">
        <v>80</v>
      </c>
      <c r="AF53" s="4" t="s">
        <v>126</v>
      </c>
      <c r="AG53" s="4" t="s">
        <v>127</v>
      </c>
      <c r="AH53" s="4" t="s">
        <v>82</v>
      </c>
      <c r="AI53" s="4" t="s">
        <v>128</v>
      </c>
      <c r="AJ53" s="4" t="s">
        <v>129</v>
      </c>
      <c r="AK53" s="4" t="s">
        <v>84</v>
      </c>
      <c r="AL53" s="4" t="s">
        <v>130</v>
      </c>
      <c r="AM53" s="4" t="s">
        <v>131</v>
      </c>
      <c r="AN53" s="4" t="s">
        <v>86</v>
      </c>
      <c r="AO53" s="4" t="s">
        <v>132</v>
      </c>
      <c r="AP53" s="4" t="s">
        <v>133</v>
      </c>
      <c r="AQ53" s="4" t="s">
        <v>88</v>
      </c>
      <c r="AR53" s="4" t="s">
        <v>134</v>
      </c>
      <c r="AS53" s="4" t="s">
        <v>135</v>
      </c>
      <c r="AT53" s="4" t="s">
        <v>90</v>
      </c>
      <c r="AU53" s="4"/>
    </row>
    <row r="54" spans="1:47">
      <c r="A54" s="22" t="s">
        <v>47</v>
      </c>
      <c r="B54" s="22">
        <v>397</v>
      </c>
      <c r="C54" s="37">
        <v>1</v>
      </c>
      <c r="D54" s="37">
        <v>1</v>
      </c>
      <c r="E54" s="37">
        <v>1</v>
      </c>
      <c r="F54" s="37">
        <v>1</v>
      </c>
      <c r="G54" s="37">
        <v>1</v>
      </c>
      <c r="H54" s="37">
        <v>1</v>
      </c>
      <c r="I54" s="37">
        <v>1</v>
      </c>
      <c r="J54" s="37">
        <v>1</v>
      </c>
      <c r="K54" s="37">
        <v>1</v>
      </c>
      <c r="L54" s="37">
        <v>1</v>
      </c>
      <c r="M54" s="37">
        <v>1</v>
      </c>
      <c r="N54" s="37">
        <v>1</v>
      </c>
      <c r="O54" s="37">
        <v>1</v>
      </c>
      <c r="P54" s="37">
        <v>1</v>
      </c>
      <c r="Q54" s="37">
        <v>1</v>
      </c>
      <c r="R54" s="37">
        <v>1</v>
      </c>
      <c r="S54" s="37">
        <v>1</v>
      </c>
      <c r="T54" s="37">
        <v>1</v>
      </c>
      <c r="U54" s="37"/>
      <c r="V54" s="37"/>
      <c r="W54" s="37"/>
      <c r="X54" s="37"/>
      <c r="Y54" s="37"/>
      <c r="Z54" s="37"/>
      <c r="AA54" s="22">
        <f>B54*(C54+D54+E54+F54+G54+H54+I54+J54+K54+L54+M54+T54)</f>
        <v>4764</v>
      </c>
      <c r="AB54" s="22" t="s">
        <v>37</v>
      </c>
      <c r="AC54" s="40">
        <f>B54</f>
        <v>397</v>
      </c>
      <c r="AD54" s="40">
        <f>B54</f>
        <v>397</v>
      </c>
      <c r="AE54" s="40">
        <f t="shared" ref="AE54:AE69" si="2">B54*$AD$52</f>
        <v>404.94</v>
      </c>
      <c r="AF54" s="40">
        <f>AE54*$AD$52</f>
        <v>413.03879999999998</v>
      </c>
      <c r="AG54" s="40">
        <f>AE54*$AD$52</f>
        <v>413.03879999999998</v>
      </c>
      <c r="AH54" s="40">
        <f>AG54*$AD$52</f>
        <v>421.299576</v>
      </c>
      <c r="AI54" s="40">
        <f>AG54*$AD$52</f>
        <v>421.299576</v>
      </c>
      <c r="AJ54" s="40">
        <f>AG54*$AD$52</f>
        <v>421.299576</v>
      </c>
      <c r="AK54" s="40">
        <f>AJ54*$AD$52</f>
        <v>429.72556752000003</v>
      </c>
      <c r="AL54" s="40">
        <f>AJ54*$AD$52</f>
        <v>429.72556752000003</v>
      </c>
      <c r="AM54" s="40">
        <f>AJ54*$AD$52</f>
        <v>429.72556752000003</v>
      </c>
      <c r="AN54" s="40">
        <f>AM54*$AD$52</f>
        <v>438.32007887040004</v>
      </c>
      <c r="AO54" s="40">
        <f>AM54*$AD$52</f>
        <v>438.32007887040004</v>
      </c>
      <c r="AP54" s="40">
        <f>AM54*$AD$52</f>
        <v>438.32007887040004</v>
      </c>
      <c r="AQ54" s="40">
        <f>AP54*$AD$52</f>
        <v>447.08648044780807</v>
      </c>
      <c r="AR54" s="40">
        <f>AP54*$AD$52</f>
        <v>447.08648044780807</v>
      </c>
      <c r="AS54" s="40">
        <f>AP54*$AD$52</f>
        <v>447.08648044780807</v>
      </c>
      <c r="AT54" s="40">
        <f>AS54*$AD$52</f>
        <v>456.02821005676424</v>
      </c>
      <c r="AU54" s="8">
        <f>SUM(AC54:AT54)</f>
        <v>7690.3409185713881</v>
      </c>
    </row>
    <row r="55" spans="1:47">
      <c r="A55" s="22" t="s">
        <v>48</v>
      </c>
      <c r="B55" s="22">
        <v>1282.4000000000001</v>
      </c>
      <c r="C55" s="23"/>
      <c r="D55" s="37">
        <v>1</v>
      </c>
      <c r="E55" s="23"/>
      <c r="F55" s="37">
        <v>1</v>
      </c>
      <c r="G55" s="23"/>
      <c r="H55" s="37">
        <v>1</v>
      </c>
      <c r="I55" s="23"/>
      <c r="J55" s="37">
        <v>1</v>
      </c>
      <c r="K55" s="23"/>
      <c r="L55" s="37">
        <v>1</v>
      </c>
      <c r="M55" s="23">
        <v>0</v>
      </c>
      <c r="N55" s="37">
        <v>1</v>
      </c>
      <c r="O55" s="23">
        <v>0</v>
      </c>
      <c r="P55" s="37">
        <v>1</v>
      </c>
      <c r="Q55" s="23"/>
      <c r="R55" s="37">
        <v>1</v>
      </c>
      <c r="S55" s="23">
        <v>0</v>
      </c>
      <c r="T55" s="37">
        <v>1</v>
      </c>
      <c r="U55" s="37"/>
      <c r="V55" s="37"/>
      <c r="W55" s="37"/>
      <c r="X55" s="37"/>
      <c r="Y55" s="37"/>
      <c r="Z55" s="37"/>
      <c r="AA55" s="22">
        <f>B55*(C55+D55+E55+F55+G55+H55+I55+J55+K55+L55+M55+T55)</f>
        <v>7694.4000000000005</v>
      </c>
      <c r="AB55" s="22" t="s">
        <v>38</v>
      </c>
      <c r="AC55" s="41">
        <f t="shared" ref="AC55:AC75" si="3">B55</f>
        <v>1282.4000000000001</v>
      </c>
      <c r="AD55" s="40">
        <f t="shared" ref="AD55:AD76" si="4">B55</f>
        <v>1282.4000000000001</v>
      </c>
      <c r="AE55" s="41">
        <f t="shared" si="2"/>
        <v>1308.0480000000002</v>
      </c>
      <c r="AF55" s="40">
        <f>AD55*$AD$52</f>
        <v>1308.0480000000002</v>
      </c>
      <c r="AG55" s="41">
        <f t="shared" ref="AG55:AG76" si="5">AD55*$AD$52</f>
        <v>1308.0480000000002</v>
      </c>
      <c r="AH55" s="40">
        <f t="shared" ref="AH55:AT70" si="6">AE55*$AD$52</f>
        <v>1334.2089600000002</v>
      </c>
      <c r="AI55" s="41">
        <f t="shared" si="6"/>
        <v>1334.2089600000002</v>
      </c>
      <c r="AJ55" s="40">
        <f t="shared" si="6"/>
        <v>1334.2089600000002</v>
      </c>
      <c r="AK55" s="41">
        <f t="shared" si="6"/>
        <v>1360.8931392000002</v>
      </c>
      <c r="AL55" s="40">
        <f t="shared" si="6"/>
        <v>1360.8931392000002</v>
      </c>
      <c r="AM55" s="41">
        <f t="shared" si="6"/>
        <v>1360.8931392000002</v>
      </c>
      <c r="AN55" s="40">
        <f t="shared" si="6"/>
        <v>1388.1110019840003</v>
      </c>
      <c r="AO55" s="41">
        <f t="shared" si="6"/>
        <v>1388.1110019840003</v>
      </c>
      <c r="AP55" s="40">
        <f t="shared" si="6"/>
        <v>1388.1110019840003</v>
      </c>
      <c r="AQ55" s="41">
        <f t="shared" si="6"/>
        <v>1415.8732220236802</v>
      </c>
      <c r="AR55" s="40">
        <f t="shared" si="6"/>
        <v>1415.8732220236802</v>
      </c>
      <c r="AS55" s="41">
        <f t="shared" si="6"/>
        <v>1415.8732220236802</v>
      </c>
      <c r="AT55" s="40">
        <f t="shared" si="6"/>
        <v>1444.1906864641539</v>
      </c>
      <c r="AU55" s="8">
        <f>SUM(AD55,AF55,AH55,AJ55,AL55,AN55,AP55,AR55,AT55)</f>
        <v>12256.044971655834</v>
      </c>
    </row>
    <row r="56" spans="1:47">
      <c r="A56" s="22" t="s">
        <v>49</v>
      </c>
      <c r="B56" s="22">
        <v>806.8</v>
      </c>
      <c r="C56" s="23"/>
      <c r="D56" s="23"/>
      <c r="E56" s="23"/>
      <c r="F56" s="37">
        <v>1</v>
      </c>
      <c r="G56" s="23"/>
      <c r="H56" s="23"/>
      <c r="I56" s="23"/>
      <c r="J56" s="37">
        <v>1</v>
      </c>
      <c r="K56" s="23"/>
      <c r="L56" s="23"/>
      <c r="M56" s="23"/>
      <c r="N56" s="23">
        <v>1</v>
      </c>
      <c r="O56" s="23"/>
      <c r="P56" s="23"/>
      <c r="Q56" s="23">
        <v>0</v>
      </c>
      <c r="R56" s="23">
        <v>1</v>
      </c>
      <c r="S56" s="23">
        <v>0</v>
      </c>
      <c r="T56" s="23">
        <v>0</v>
      </c>
      <c r="U56" s="23"/>
      <c r="V56" s="23"/>
      <c r="W56" s="23"/>
      <c r="X56" s="23"/>
      <c r="Y56" s="23"/>
      <c r="Z56" s="23"/>
      <c r="AA56" s="22">
        <f>B56*(C56+D56+E56+F56+G56+H56+I56+J56+K56+L56+M56+T56)</f>
        <v>1613.6</v>
      </c>
      <c r="AB56" s="22" t="s">
        <v>39</v>
      </c>
      <c r="AC56" s="41">
        <f t="shared" si="3"/>
        <v>806.8</v>
      </c>
      <c r="AD56" s="41">
        <f t="shared" si="4"/>
        <v>806.8</v>
      </c>
      <c r="AE56" s="41">
        <f t="shared" si="2"/>
        <v>822.93599999999992</v>
      </c>
      <c r="AF56" s="40">
        <f t="shared" ref="AF56:AF76" si="7">AD56*$AD$52</f>
        <v>822.93599999999992</v>
      </c>
      <c r="AG56" s="41">
        <f t="shared" si="5"/>
        <v>822.93599999999992</v>
      </c>
      <c r="AH56" s="41">
        <f t="shared" si="6"/>
        <v>839.39471999999989</v>
      </c>
      <c r="AI56" s="41">
        <f t="shared" si="6"/>
        <v>839.39471999999989</v>
      </c>
      <c r="AJ56" s="40">
        <f t="shared" si="6"/>
        <v>839.39471999999989</v>
      </c>
      <c r="AK56" s="41">
        <f t="shared" si="6"/>
        <v>856.18261439999992</v>
      </c>
      <c r="AL56" s="41">
        <f t="shared" si="6"/>
        <v>856.18261439999992</v>
      </c>
      <c r="AM56" s="41">
        <f t="shared" si="6"/>
        <v>856.18261439999992</v>
      </c>
      <c r="AN56" s="40">
        <f t="shared" si="6"/>
        <v>873.30626668799994</v>
      </c>
      <c r="AO56" s="41">
        <f t="shared" si="6"/>
        <v>873.30626668799994</v>
      </c>
      <c r="AP56" s="41">
        <f t="shared" si="6"/>
        <v>873.30626668799994</v>
      </c>
      <c r="AQ56" s="44">
        <f t="shared" si="6"/>
        <v>890.77239202175997</v>
      </c>
      <c r="AR56" s="40">
        <f t="shared" si="6"/>
        <v>890.77239202175997</v>
      </c>
      <c r="AS56" s="41">
        <f t="shared" si="6"/>
        <v>890.77239202175997</v>
      </c>
      <c r="AT56" s="44">
        <f t="shared" si="6"/>
        <v>908.58783986219521</v>
      </c>
      <c r="AU56" s="8">
        <f>SUM(AF56,AJ56,AN56,AR56)</f>
        <v>3426.4093787097599</v>
      </c>
    </row>
    <row r="57" spans="1:47">
      <c r="A57" s="22" t="s">
        <v>40</v>
      </c>
      <c r="B57" s="22">
        <v>277</v>
      </c>
      <c r="C57" s="37">
        <v>1</v>
      </c>
      <c r="D57" s="37">
        <v>1</v>
      </c>
      <c r="E57" s="23">
        <v>0</v>
      </c>
      <c r="F57" s="37">
        <v>2</v>
      </c>
      <c r="G57" s="23">
        <v>0</v>
      </c>
      <c r="H57" s="37">
        <v>2</v>
      </c>
      <c r="I57" s="23">
        <v>0</v>
      </c>
      <c r="J57" s="37">
        <v>2</v>
      </c>
      <c r="K57" s="23">
        <v>0</v>
      </c>
      <c r="L57" s="37">
        <v>2</v>
      </c>
      <c r="M57" s="23">
        <v>0</v>
      </c>
      <c r="N57" s="37">
        <v>2</v>
      </c>
      <c r="O57" s="23"/>
      <c r="P57" s="37">
        <v>2</v>
      </c>
      <c r="Q57" s="23"/>
      <c r="R57" s="37">
        <v>2</v>
      </c>
      <c r="S57" s="23"/>
      <c r="T57" s="38">
        <v>2</v>
      </c>
      <c r="U57" s="38"/>
      <c r="V57" s="38"/>
      <c r="W57" s="38"/>
      <c r="X57" s="38"/>
      <c r="Y57" s="38"/>
      <c r="Z57" s="38"/>
      <c r="AA57" s="22">
        <f>B57*(C57+D57+F57+H57+J57+L57+N57+P57+R57+T57)</f>
        <v>4986</v>
      </c>
      <c r="AB57" s="22" t="s">
        <v>40</v>
      </c>
      <c r="AC57" s="40">
        <f t="shared" si="3"/>
        <v>277</v>
      </c>
      <c r="AD57" s="40">
        <f t="shared" si="4"/>
        <v>277</v>
      </c>
      <c r="AE57" s="41">
        <f t="shared" si="2"/>
        <v>282.54000000000002</v>
      </c>
      <c r="AF57" s="40">
        <f t="shared" si="7"/>
        <v>282.54000000000002</v>
      </c>
      <c r="AG57" s="41">
        <f t="shared" si="5"/>
        <v>282.54000000000002</v>
      </c>
      <c r="AH57" s="40">
        <f t="shared" si="6"/>
        <v>288.19080000000002</v>
      </c>
      <c r="AI57" s="41">
        <f t="shared" si="6"/>
        <v>288.19080000000002</v>
      </c>
      <c r="AJ57" s="40">
        <f t="shared" si="6"/>
        <v>288.19080000000002</v>
      </c>
      <c r="AK57" s="41">
        <f t="shared" si="6"/>
        <v>293.95461600000004</v>
      </c>
      <c r="AL57" s="40">
        <f t="shared" si="6"/>
        <v>293.95461600000004</v>
      </c>
      <c r="AM57" s="41">
        <f t="shared" si="6"/>
        <v>293.95461600000004</v>
      </c>
      <c r="AN57" s="40">
        <f t="shared" si="6"/>
        <v>299.83370832000003</v>
      </c>
      <c r="AO57" s="41">
        <f t="shared" si="6"/>
        <v>299.83370832000003</v>
      </c>
      <c r="AP57" s="40">
        <f t="shared" si="6"/>
        <v>299.83370832000003</v>
      </c>
      <c r="AQ57" s="41">
        <f t="shared" si="6"/>
        <v>305.83038248640003</v>
      </c>
      <c r="AR57" s="40">
        <f t="shared" si="6"/>
        <v>305.83038248640003</v>
      </c>
      <c r="AS57" s="41">
        <f t="shared" si="6"/>
        <v>305.83038248640003</v>
      </c>
      <c r="AT57" s="42">
        <f t="shared" si="6"/>
        <v>311.94699013612802</v>
      </c>
      <c r="AU57" s="8">
        <f>SUM(AT57,AR57,AP57,AN57,AL57,AJ57,AH57,AF57,AD57,AC57)</f>
        <v>2924.3210052625282</v>
      </c>
    </row>
    <row r="58" spans="1:47">
      <c r="A58" s="22" t="s">
        <v>12</v>
      </c>
      <c r="B58" s="22">
        <v>412.3</v>
      </c>
      <c r="C58" s="37">
        <v>1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36"/>
      <c r="U58" s="36"/>
      <c r="V58" s="36"/>
      <c r="W58" s="36"/>
      <c r="X58" s="36"/>
      <c r="Y58" s="36"/>
      <c r="Z58" s="36"/>
      <c r="AA58" s="22">
        <f t="shared" ref="AA58:AA63" si="8">B58*(C58+D58+E58+F58+G58+H58)</f>
        <v>412.3</v>
      </c>
      <c r="AB58" s="22" t="s">
        <v>12</v>
      </c>
      <c r="AC58" s="40">
        <f t="shared" si="3"/>
        <v>412.3</v>
      </c>
      <c r="AD58" s="41">
        <f t="shared" si="4"/>
        <v>412.3</v>
      </c>
      <c r="AE58" s="41">
        <f t="shared" si="2"/>
        <v>420.54599999999999</v>
      </c>
      <c r="AF58" s="41">
        <f t="shared" si="7"/>
        <v>420.54599999999999</v>
      </c>
      <c r="AG58" s="41">
        <f t="shared" si="5"/>
        <v>420.54599999999999</v>
      </c>
      <c r="AH58" s="41">
        <f t="shared" si="6"/>
        <v>428.95692000000003</v>
      </c>
      <c r="AI58" s="41">
        <f t="shared" si="6"/>
        <v>428.95692000000003</v>
      </c>
      <c r="AJ58" s="41">
        <f t="shared" si="6"/>
        <v>428.95692000000003</v>
      </c>
      <c r="AK58" s="41">
        <f t="shared" si="6"/>
        <v>437.53605840000006</v>
      </c>
      <c r="AL58" s="41">
        <f t="shared" si="6"/>
        <v>437.53605840000006</v>
      </c>
      <c r="AM58" s="41">
        <f t="shared" si="6"/>
        <v>437.53605840000006</v>
      </c>
      <c r="AN58" s="41">
        <f t="shared" si="6"/>
        <v>446.28677956800004</v>
      </c>
      <c r="AO58" s="41">
        <f t="shared" si="6"/>
        <v>446.28677956800004</v>
      </c>
      <c r="AP58" s="41">
        <f t="shared" si="6"/>
        <v>446.28677956800004</v>
      </c>
      <c r="AQ58" s="41">
        <f t="shared" si="6"/>
        <v>455.21251515936007</v>
      </c>
      <c r="AR58" s="41">
        <f t="shared" si="6"/>
        <v>455.21251515936007</v>
      </c>
      <c r="AS58" s="41">
        <f t="shared" si="6"/>
        <v>455.21251515936007</v>
      </c>
      <c r="AT58" s="43">
        <f t="shared" si="6"/>
        <v>464.31676546254727</v>
      </c>
      <c r="AU58" s="8">
        <f>AC58</f>
        <v>412.3</v>
      </c>
    </row>
    <row r="59" spans="1:47">
      <c r="A59" s="22" t="s">
        <v>13</v>
      </c>
      <c r="B59" s="22">
        <v>465.5</v>
      </c>
      <c r="C59" s="23"/>
      <c r="D59" s="37">
        <v>1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36"/>
      <c r="U59" s="36"/>
      <c r="V59" s="36"/>
      <c r="W59" s="36"/>
      <c r="X59" s="36"/>
      <c r="Y59" s="36"/>
      <c r="Z59" s="36"/>
      <c r="AA59" s="22">
        <f t="shared" si="8"/>
        <v>465.5</v>
      </c>
      <c r="AB59" s="22" t="s">
        <v>13</v>
      </c>
      <c r="AC59" s="41">
        <f t="shared" si="3"/>
        <v>465.5</v>
      </c>
      <c r="AD59" s="40">
        <f t="shared" si="4"/>
        <v>465.5</v>
      </c>
      <c r="AE59" s="41">
        <f t="shared" si="2"/>
        <v>474.81</v>
      </c>
      <c r="AF59" s="41">
        <f t="shared" si="7"/>
        <v>474.81</v>
      </c>
      <c r="AG59" s="41">
        <f t="shared" si="5"/>
        <v>474.81</v>
      </c>
      <c r="AH59" s="41">
        <f t="shared" si="6"/>
        <v>484.30619999999999</v>
      </c>
      <c r="AI59" s="41">
        <f t="shared" si="6"/>
        <v>484.30619999999999</v>
      </c>
      <c r="AJ59" s="41">
        <f t="shared" si="6"/>
        <v>484.30619999999999</v>
      </c>
      <c r="AK59" s="41">
        <f t="shared" si="6"/>
        <v>493.992324</v>
      </c>
      <c r="AL59" s="41">
        <f t="shared" si="6"/>
        <v>493.992324</v>
      </c>
      <c r="AM59" s="41">
        <f t="shared" si="6"/>
        <v>493.992324</v>
      </c>
      <c r="AN59" s="41">
        <f t="shared" si="6"/>
        <v>503.87217048000002</v>
      </c>
      <c r="AO59" s="41">
        <f t="shared" si="6"/>
        <v>503.87217048000002</v>
      </c>
      <c r="AP59" s="41">
        <f t="shared" si="6"/>
        <v>503.87217048000002</v>
      </c>
      <c r="AQ59" s="41">
        <f t="shared" si="6"/>
        <v>513.94961388960007</v>
      </c>
      <c r="AR59" s="41">
        <f t="shared" si="6"/>
        <v>513.94961388960007</v>
      </c>
      <c r="AS59" s="41">
        <f t="shared" si="6"/>
        <v>513.94961388960007</v>
      </c>
      <c r="AT59" s="43">
        <f t="shared" si="6"/>
        <v>524.22860616739206</v>
      </c>
      <c r="AU59" s="8">
        <f>AD59</f>
        <v>465.5</v>
      </c>
    </row>
    <row r="60" spans="1:47">
      <c r="A60" s="22" t="s">
        <v>14</v>
      </c>
      <c r="B60" s="22">
        <v>412.3</v>
      </c>
      <c r="C60" s="23"/>
      <c r="D60" s="23"/>
      <c r="E60" s="37">
        <v>1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36"/>
      <c r="U60" s="36"/>
      <c r="V60" s="36"/>
      <c r="W60" s="36"/>
      <c r="X60" s="36"/>
      <c r="Y60" s="36"/>
      <c r="Z60" s="36"/>
      <c r="AA60" s="22">
        <f t="shared" si="8"/>
        <v>412.3</v>
      </c>
      <c r="AB60" s="22" t="s">
        <v>14</v>
      </c>
      <c r="AC60" s="41">
        <f t="shared" si="3"/>
        <v>412.3</v>
      </c>
      <c r="AD60" s="41">
        <f t="shared" si="4"/>
        <v>412.3</v>
      </c>
      <c r="AE60" s="40">
        <f>B60*$AD$52</f>
        <v>420.54599999999999</v>
      </c>
      <c r="AF60" s="41">
        <f t="shared" si="7"/>
        <v>420.54599999999999</v>
      </c>
      <c r="AG60" s="41">
        <f t="shared" si="5"/>
        <v>420.54599999999999</v>
      </c>
      <c r="AH60" s="41">
        <f t="shared" si="6"/>
        <v>428.95692000000003</v>
      </c>
      <c r="AI60" s="41">
        <f t="shared" si="6"/>
        <v>428.95692000000003</v>
      </c>
      <c r="AJ60" s="41">
        <f t="shared" si="6"/>
        <v>428.95692000000003</v>
      </c>
      <c r="AK60" s="41">
        <f t="shared" si="6"/>
        <v>437.53605840000006</v>
      </c>
      <c r="AL60" s="41">
        <f t="shared" si="6"/>
        <v>437.53605840000006</v>
      </c>
      <c r="AM60" s="41">
        <f t="shared" si="6"/>
        <v>437.53605840000006</v>
      </c>
      <c r="AN60" s="41">
        <f t="shared" si="6"/>
        <v>446.28677956800004</v>
      </c>
      <c r="AO60" s="41">
        <f t="shared" si="6"/>
        <v>446.28677956800004</v>
      </c>
      <c r="AP60" s="41">
        <f t="shared" si="6"/>
        <v>446.28677956800004</v>
      </c>
      <c r="AQ60" s="41">
        <f t="shared" si="6"/>
        <v>455.21251515936007</v>
      </c>
      <c r="AR60" s="41">
        <f t="shared" si="6"/>
        <v>455.21251515936007</v>
      </c>
      <c r="AS60" s="41">
        <f t="shared" si="6"/>
        <v>455.21251515936007</v>
      </c>
      <c r="AT60" s="43">
        <f t="shared" si="6"/>
        <v>464.31676546254727</v>
      </c>
      <c r="AU60" s="8">
        <f>AE60</f>
        <v>420.54599999999999</v>
      </c>
    </row>
    <row r="61" spans="1:47">
      <c r="A61" s="22" t="s">
        <v>15</v>
      </c>
      <c r="B61" s="22">
        <v>465.5</v>
      </c>
      <c r="C61" s="23"/>
      <c r="D61" s="23"/>
      <c r="E61" s="23"/>
      <c r="F61" s="37">
        <v>1</v>
      </c>
      <c r="G61" s="39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36"/>
      <c r="U61" s="36"/>
      <c r="V61" s="36"/>
      <c r="W61" s="36"/>
      <c r="X61" s="36"/>
      <c r="Y61" s="36"/>
      <c r="Z61" s="36"/>
      <c r="AA61" s="22">
        <f t="shared" si="8"/>
        <v>465.5</v>
      </c>
      <c r="AB61" s="22" t="s">
        <v>15</v>
      </c>
      <c r="AC61" s="41">
        <f t="shared" si="3"/>
        <v>465.5</v>
      </c>
      <c r="AD61" s="41">
        <f t="shared" si="4"/>
        <v>465.5</v>
      </c>
      <c r="AE61" s="41">
        <f t="shared" si="2"/>
        <v>474.81</v>
      </c>
      <c r="AF61" s="40">
        <f t="shared" si="7"/>
        <v>474.81</v>
      </c>
      <c r="AG61" s="44">
        <f t="shared" si="5"/>
        <v>474.81</v>
      </c>
      <c r="AH61" s="41">
        <f t="shared" si="6"/>
        <v>484.30619999999999</v>
      </c>
      <c r="AI61" s="41">
        <f t="shared" si="6"/>
        <v>484.30619999999999</v>
      </c>
      <c r="AJ61" s="41">
        <f t="shared" si="6"/>
        <v>484.30619999999999</v>
      </c>
      <c r="AK61" s="41">
        <f t="shared" si="6"/>
        <v>493.992324</v>
      </c>
      <c r="AL61" s="41">
        <f t="shared" si="6"/>
        <v>493.992324</v>
      </c>
      <c r="AM61" s="41">
        <f t="shared" si="6"/>
        <v>493.992324</v>
      </c>
      <c r="AN61" s="41">
        <f t="shared" si="6"/>
        <v>503.87217048000002</v>
      </c>
      <c r="AO61" s="41">
        <f t="shared" si="6"/>
        <v>503.87217048000002</v>
      </c>
      <c r="AP61" s="41">
        <f t="shared" si="6"/>
        <v>503.87217048000002</v>
      </c>
      <c r="AQ61" s="41">
        <f t="shared" si="6"/>
        <v>513.94961388960007</v>
      </c>
      <c r="AR61" s="41">
        <f t="shared" si="6"/>
        <v>513.94961388960007</v>
      </c>
      <c r="AS61" s="41">
        <f t="shared" si="6"/>
        <v>513.94961388960007</v>
      </c>
      <c r="AT61" s="43">
        <f t="shared" si="6"/>
        <v>524.22860616739206</v>
      </c>
      <c r="AU61" s="8">
        <f>AF61</f>
        <v>474.81</v>
      </c>
    </row>
    <row r="62" spans="1:47">
      <c r="A62" s="22" t="s">
        <v>16</v>
      </c>
      <c r="B62" s="22">
        <v>412.3</v>
      </c>
      <c r="C62" s="23"/>
      <c r="D62" s="23"/>
      <c r="E62" s="23"/>
      <c r="F62" s="23"/>
      <c r="G62" s="37">
        <v>1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36"/>
      <c r="U62" s="36"/>
      <c r="V62" s="36"/>
      <c r="W62" s="36"/>
      <c r="X62" s="36"/>
      <c r="Y62" s="36"/>
      <c r="Z62" s="36"/>
      <c r="AA62" s="22">
        <f t="shared" si="8"/>
        <v>412.3</v>
      </c>
      <c r="AB62" s="22" t="s">
        <v>16</v>
      </c>
      <c r="AC62" s="41">
        <f t="shared" si="3"/>
        <v>412.3</v>
      </c>
      <c r="AD62" s="41">
        <f t="shared" si="4"/>
        <v>412.3</v>
      </c>
      <c r="AE62" s="41">
        <f t="shared" si="2"/>
        <v>420.54599999999999</v>
      </c>
      <c r="AF62" s="41">
        <f t="shared" si="7"/>
        <v>420.54599999999999</v>
      </c>
      <c r="AG62" s="40">
        <f t="shared" si="5"/>
        <v>420.54599999999999</v>
      </c>
      <c r="AH62" s="41">
        <f t="shared" si="6"/>
        <v>428.95692000000003</v>
      </c>
      <c r="AI62" s="41">
        <f t="shared" si="6"/>
        <v>428.95692000000003</v>
      </c>
      <c r="AJ62" s="41">
        <f t="shared" si="6"/>
        <v>428.95692000000003</v>
      </c>
      <c r="AK62" s="41">
        <f t="shared" si="6"/>
        <v>437.53605840000006</v>
      </c>
      <c r="AL62" s="41">
        <f t="shared" si="6"/>
        <v>437.53605840000006</v>
      </c>
      <c r="AM62" s="41">
        <f t="shared" si="6"/>
        <v>437.53605840000006</v>
      </c>
      <c r="AN62" s="41">
        <f t="shared" si="6"/>
        <v>446.28677956800004</v>
      </c>
      <c r="AO62" s="41">
        <f t="shared" si="6"/>
        <v>446.28677956800004</v>
      </c>
      <c r="AP62" s="41">
        <f t="shared" si="6"/>
        <v>446.28677956800004</v>
      </c>
      <c r="AQ62" s="41">
        <f t="shared" si="6"/>
        <v>455.21251515936007</v>
      </c>
      <c r="AR62" s="41">
        <f t="shared" si="6"/>
        <v>455.21251515936007</v>
      </c>
      <c r="AS62" s="41">
        <f t="shared" si="6"/>
        <v>455.21251515936007</v>
      </c>
      <c r="AT62" s="43">
        <f t="shared" si="6"/>
        <v>464.31676546254727</v>
      </c>
      <c r="AU62" s="8">
        <f>AG62</f>
        <v>420.54599999999999</v>
      </c>
    </row>
    <row r="63" spans="1:47">
      <c r="A63" s="22" t="s">
        <v>17</v>
      </c>
      <c r="B63" s="22">
        <v>465.5</v>
      </c>
      <c r="C63" s="23"/>
      <c r="D63" s="23"/>
      <c r="E63" s="23"/>
      <c r="F63" s="23"/>
      <c r="G63" s="23"/>
      <c r="H63" s="37">
        <v>1</v>
      </c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36"/>
      <c r="U63" s="36"/>
      <c r="V63" s="36"/>
      <c r="W63" s="36"/>
      <c r="X63" s="36"/>
      <c r="Y63" s="36"/>
      <c r="Z63" s="36"/>
      <c r="AA63" s="22">
        <f t="shared" si="8"/>
        <v>465.5</v>
      </c>
      <c r="AB63" s="22" t="s">
        <v>17</v>
      </c>
      <c r="AC63" s="41">
        <f t="shared" si="3"/>
        <v>465.5</v>
      </c>
      <c r="AD63" s="41">
        <f t="shared" si="4"/>
        <v>465.5</v>
      </c>
      <c r="AE63" s="41">
        <f t="shared" si="2"/>
        <v>474.81</v>
      </c>
      <c r="AF63" s="41">
        <f t="shared" si="7"/>
        <v>474.81</v>
      </c>
      <c r="AG63" s="41">
        <f t="shared" si="5"/>
        <v>474.81</v>
      </c>
      <c r="AH63" s="40">
        <f t="shared" si="6"/>
        <v>484.30619999999999</v>
      </c>
      <c r="AI63" s="41">
        <f t="shared" si="6"/>
        <v>484.30619999999999</v>
      </c>
      <c r="AJ63" s="41">
        <f t="shared" si="6"/>
        <v>484.30619999999999</v>
      </c>
      <c r="AK63" s="41">
        <f t="shared" si="6"/>
        <v>493.992324</v>
      </c>
      <c r="AL63" s="41">
        <f t="shared" si="6"/>
        <v>493.992324</v>
      </c>
      <c r="AM63" s="41">
        <f t="shared" si="6"/>
        <v>493.992324</v>
      </c>
      <c r="AN63" s="41">
        <f t="shared" si="6"/>
        <v>503.87217048000002</v>
      </c>
      <c r="AO63" s="41">
        <f t="shared" si="6"/>
        <v>503.87217048000002</v>
      </c>
      <c r="AP63" s="41">
        <f t="shared" si="6"/>
        <v>503.87217048000002</v>
      </c>
      <c r="AQ63" s="41">
        <f t="shared" si="6"/>
        <v>513.94961388960007</v>
      </c>
      <c r="AR63" s="41">
        <f t="shared" si="6"/>
        <v>513.94961388960007</v>
      </c>
      <c r="AS63" s="41">
        <f t="shared" si="6"/>
        <v>513.94961388960007</v>
      </c>
      <c r="AT63" s="43">
        <f t="shared" si="6"/>
        <v>524.22860616739206</v>
      </c>
      <c r="AU63" s="8">
        <f>AH63</f>
        <v>484.30619999999999</v>
      </c>
    </row>
    <row r="64" spans="1:47">
      <c r="A64" s="22" t="s">
        <v>73</v>
      </c>
      <c r="B64" s="22">
        <v>412.3</v>
      </c>
      <c r="C64" s="23"/>
      <c r="D64" s="23"/>
      <c r="E64" s="23"/>
      <c r="F64" s="23"/>
      <c r="G64" s="23"/>
      <c r="H64" s="23"/>
      <c r="I64" s="37">
        <v>1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36"/>
      <c r="U64" s="36"/>
      <c r="V64" s="36"/>
      <c r="W64" s="36"/>
      <c r="X64" s="36"/>
      <c r="Y64" s="36"/>
      <c r="Z64" s="36"/>
      <c r="AA64" s="22">
        <f>B64*(C64+D64+E64+F64+G64+H64+I64)</f>
        <v>412.3</v>
      </c>
      <c r="AB64" s="22" t="s">
        <v>73</v>
      </c>
      <c r="AC64" s="41">
        <f t="shared" si="3"/>
        <v>412.3</v>
      </c>
      <c r="AD64" s="41">
        <f t="shared" si="4"/>
        <v>412.3</v>
      </c>
      <c r="AE64" s="41">
        <f t="shared" si="2"/>
        <v>420.54599999999999</v>
      </c>
      <c r="AF64" s="41">
        <f t="shared" si="7"/>
        <v>420.54599999999999</v>
      </c>
      <c r="AG64" s="41">
        <f t="shared" si="5"/>
        <v>420.54599999999999</v>
      </c>
      <c r="AH64" s="41">
        <f t="shared" si="6"/>
        <v>428.95692000000003</v>
      </c>
      <c r="AI64" s="40">
        <f t="shared" si="6"/>
        <v>428.95692000000003</v>
      </c>
      <c r="AJ64" s="41">
        <f t="shared" si="6"/>
        <v>428.95692000000003</v>
      </c>
      <c r="AK64" s="41">
        <f t="shared" si="6"/>
        <v>437.53605840000006</v>
      </c>
      <c r="AL64" s="41">
        <f t="shared" si="6"/>
        <v>437.53605840000006</v>
      </c>
      <c r="AM64" s="41">
        <f t="shared" si="6"/>
        <v>437.53605840000006</v>
      </c>
      <c r="AN64" s="41">
        <f t="shared" si="6"/>
        <v>446.28677956800004</v>
      </c>
      <c r="AO64" s="41">
        <f t="shared" si="6"/>
        <v>446.28677956800004</v>
      </c>
      <c r="AP64" s="41">
        <f t="shared" si="6"/>
        <v>446.28677956800004</v>
      </c>
      <c r="AQ64" s="41">
        <f t="shared" si="6"/>
        <v>455.21251515936007</v>
      </c>
      <c r="AR64" s="41">
        <f t="shared" si="6"/>
        <v>455.21251515936007</v>
      </c>
      <c r="AS64" s="41">
        <f t="shared" si="6"/>
        <v>455.21251515936007</v>
      </c>
      <c r="AT64" s="43">
        <f t="shared" si="6"/>
        <v>464.31676546254727</v>
      </c>
      <c r="AU64" s="8">
        <f>AI64</f>
        <v>428.95692000000003</v>
      </c>
    </row>
    <row r="65" spans="1:47">
      <c r="A65" s="22" t="s">
        <v>74</v>
      </c>
      <c r="B65" s="22">
        <v>465.5</v>
      </c>
      <c r="C65" s="23"/>
      <c r="D65" s="23"/>
      <c r="E65" s="23"/>
      <c r="F65" s="23"/>
      <c r="G65" s="23"/>
      <c r="H65" s="23"/>
      <c r="I65" s="23"/>
      <c r="J65" s="37">
        <v>1</v>
      </c>
      <c r="K65" s="23"/>
      <c r="L65" s="23"/>
      <c r="M65" s="23"/>
      <c r="N65" s="23"/>
      <c r="O65" s="23"/>
      <c r="P65" s="23"/>
      <c r="Q65" s="23"/>
      <c r="R65" s="23"/>
      <c r="S65" s="23"/>
      <c r="T65" s="36"/>
      <c r="U65" s="36"/>
      <c r="V65" s="36"/>
      <c r="W65" s="36"/>
      <c r="X65" s="36"/>
      <c r="Y65" s="36"/>
      <c r="Z65" s="36"/>
      <c r="AA65" s="22">
        <f>B65*(C65+D65+E65+F65+G65+H65+I65+J65+K65+L65+M65+T65)</f>
        <v>465.5</v>
      </c>
      <c r="AB65" s="22" t="s">
        <v>74</v>
      </c>
      <c r="AC65" s="41">
        <f t="shared" si="3"/>
        <v>465.5</v>
      </c>
      <c r="AD65" s="41">
        <f t="shared" si="4"/>
        <v>465.5</v>
      </c>
      <c r="AE65" s="41">
        <f t="shared" si="2"/>
        <v>474.81</v>
      </c>
      <c r="AF65" s="41">
        <f t="shared" si="7"/>
        <v>474.81</v>
      </c>
      <c r="AG65" s="41">
        <f t="shared" si="5"/>
        <v>474.81</v>
      </c>
      <c r="AH65" s="41">
        <f t="shared" si="6"/>
        <v>484.30619999999999</v>
      </c>
      <c r="AI65" s="41">
        <f t="shared" si="6"/>
        <v>484.30619999999999</v>
      </c>
      <c r="AJ65" s="40">
        <f t="shared" si="6"/>
        <v>484.30619999999999</v>
      </c>
      <c r="AK65" s="41">
        <f t="shared" si="6"/>
        <v>493.992324</v>
      </c>
      <c r="AL65" s="41">
        <f t="shared" si="6"/>
        <v>493.992324</v>
      </c>
      <c r="AM65" s="41">
        <f t="shared" si="6"/>
        <v>493.992324</v>
      </c>
      <c r="AN65" s="41">
        <f t="shared" si="6"/>
        <v>503.87217048000002</v>
      </c>
      <c r="AO65" s="41">
        <f t="shared" si="6"/>
        <v>503.87217048000002</v>
      </c>
      <c r="AP65" s="41">
        <f t="shared" si="6"/>
        <v>503.87217048000002</v>
      </c>
      <c r="AQ65" s="41">
        <f t="shared" si="6"/>
        <v>513.94961388960007</v>
      </c>
      <c r="AR65" s="41">
        <f t="shared" si="6"/>
        <v>513.94961388960007</v>
      </c>
      <c r="AS65" s="41">
        <f t="shared" si="6"/>
        <v>513.94961388960007</v>
      </c>
      <c r="AT65" s="43">
        <f t="shared" si="6"/>
        <v>524.22860616739206</v>
      </c>
      <c r="AU65" s="8">
        <f>AJ65</f>
        <v>484.30619999999999</v>
      </c>
    </row>
    <row r="66" spans="1:47">
      <c r="A66" s="22" t="s">
        <v>75</v>
      </c>
      <c r="B66" s="22">
        <v>412.3</v>
      </c>
      <c r="C66" s="23"/>
      <c r="D66" s="23"/>
      <c r="E66" s="23"/>
      <c r="F66" s="23"/>
      <c r="G66" s="23"/>
      <c r="H66" s="23"/>
      <c r="I66" s="23"/>
      <c r="J66" s="23"/>
      <c r="K66" s="37">
        <v>1</v>
      </c>
      <c r="L66" s="23"/>
      <c r="M66" s="23"/>
      <c r="N66" s="23"/>
      <c r="O66" s="23"/>
      <c r="P66" s="23"/>
      <c r="Q66" s="23"/>
      <c r="R66" s="23"/>
      <c r="S66" s="23"/>
      <c r="T66" s="36"/>
      <c r="U66" s="36"/>
      <c r="V66" s="36"/>
      <c r="W66" s="36"/>
      <c r="X66" s="36"/>
      <c r="Y66" s="36"/>
      <c r="Z66" s="36"/>
      <c r="AA66" s="22">
        <f>B66*(C66+D66+E66+F66+G66+H66+I66+J66+K66+L66+M66+T66)</f>
        <v>412.3</v>
      </c>
      <c r="AB66" s="22" t="s">
        <v>75</v>
      </c>
      <c r="AC66" s="41">
        <f t="shared" si="3"/>
        <v>412.3</v>
      </c>
      <c r="AD66" s="41">
        <f t="shared" si="4"/>
        <v>412.3</v>
      </c>
      <c r="AE66" s="41">
        <f t="shared" si="2"/>
        <v>420.54599999999999</v>
      </c>
      <c r="AF66" s="41">
        <f t="shared" si="7"/>
        <v>420.54599999999999</v>
      </c>
      <c r="AG66" s="41">
        <f t="shared" si="5"/>
        <v>420.54599999999999</v>
      </c>
      <c r="AH66" s="41">
        <f t="shared" si="6"/>
        <v>428.95692000000003</v>
      </c>
      <c r="AI66" s="41">
        <f t="shared" si="6"/>
        <v>428.95692000000003</v>
      </c>
      <c r="AJ66" s="41">
        <f t="shared" si="6"/>
        <v>428.95692000000003</v>
      </c>
      <c r="AK66" s="40">
        <f t="shared" si="6"/>
        <v>437.53605840000006</v>
      </c>
      <c r="AL66" s="41">
        <f t="shared" si="6"/>
        <v>437.53605840000006</v>
      </c>
      <c r="AM66" s="41">
        <f t="shared" si="6"/>
        <v>437.53605840000006</v>
      </c>
      <c r="AN66" s="41">
        <f t="shared" si="6"/>
        <v>446.28677956800004</v>
      </c>
      <c r="AO66" s="41">
        <f t="shared" si="6"/>
        <v>446.28677956800004</v>
      </c>
      <c r="AP66" s="41">
        <f t="shared" si="6"/>
        <v>446.28677956800004</v>
      </c>
      <c r="AQ66" s="41">
        <f t="shared" si="6"/>
        <v>455.21251515936007</v>
      </c>
      <c r="AR66" s="41">
        <f t="shared" si="6"/>
        <v>455.21251515936007</v>
      </c>
      <c r="AS66" s="41">
        <f t="shared" si="6"/>
        <v>455.21251515936007</v>
      </c>
      <c r="AT66" s="43">
        <f t="shared" si="6"/>
        <v>464.31676546254727</v>
      </c>
      <c r="AU66" s="8">
        <f>AK66</f>
        <v>437.53605840000006</v>
      </c>
    </row>
    <row r="67" spans="1:47">
      <c r="A67" s="22" t="s">
        <v>76</v>
      </c>
      <c r="B67" s="22">
        <v>465.5</v>
      </c>
      <c r="C67" s="23"/>
      <c r="D67" s="23"/>
      <c r="E67" s="23"/>
      <c r="F67" s="23"/>
      <c r="G67" s="23"/>
      <c r="H67" s="23"/>
      <c r="I67" s="23"/>
      <c r="J67" s="23"/>
      <c r="K67" s="23"/>
      <c r="L67" s="37">
        <v>1</v>
      </c>
      <c r="M67" s="23"/>
      <c r="N67" s="23"/>
      <c r="O67" s="23"/>
      <c r="P67" s="23"/>
      <c r="Q67" s="23"/>
      <c r="R67" s="23"/>
      <c r="S67" s="23"/>
      <c r="T67" s="36"/>
      <c r="U67" s="36"/>
      <c r="V67" s="36"/>
      <c r="W67" s="36"/>
      <c r="X67" s="36"/>
      <c r="Y67" s="36"/>
      <c r="Z67" s="36"/>
      <c r="AA67" s="22">
        <f>B67*(C67+D67+E67+F67+G67+H67+I67+J67+K67+L67+M67+T67)</f>
        <v>465.5</v>
      </c>
      <c r="AB67" s="22" t="s">
        <v>76</v>
      </c>
      <c r="AC67" s="41">
        <f t="shared" si="3"/>
        <v>465.5</v>
      </c>
      <c r="AD67" s="41">
        <f t="shared" si="4"/>
        <v>465.5</v>
      </c>
      <c r="AE67" s="41">
        <f t="shared" si="2"/>
        <v>474.81</v>
      </c>
      <c r="AF67" s="41">
        <f t="shared" si="7"/>
        <v>474.81</v>
      </c>
      <c r="AG67" s="41">
        <f t="shared" si="5"/>
        <v>474.81</v>
      </c>
      <c r="AH67" s="41">
        <f t="shared" si="6"/>
        <v>484.30619999999999</v>
      </c>
      <c r="AI67" s="41">
        <f t="shared" si="6"/>
        <v>484.30619999999999</v>
      </c>
      <c r="AJ67" s="41">
        <f t="shared" si="6"/>
        <v>484.30619999999999</v>
      </c>
      <c r="AK67" s="41">
        <f t="shared" si="6"/>
        <v>493.992324</v>
      </c>
      <c r="AL67" s="40">
        <f t="shared" si="6"/>
        <v>493.992324</v>
      </c>
      <c r="AM67" s="41">
        <f t="shared" si="6"/>
        <v>493.992324</v>
      </c>
      <c r="AN67" s="41">
        <f t="shared" si="6"/>
        <v>503.87217048000002</v>
      </c>
      <c r="AO67" s="41">
        <f t="shared" si="6"/>
        <v>503.87217048000002</v>
      </c>
      <c r="AP67" s="41">
        <f t="shared" si="6"/>
        <v>503.87217048000002</v>
      </c>
      <c r="AQ67" s="41">
        <f t="shared" si="6"/>
        <v>513.94961388960007</v>
      </c>
      <c r="AR67" s="41">
        <f t="shared" si="6"/>
        <v>513.94961388960007</v>
      </c>
      <c r="AS67" s="41">
        <f t="shared" si="6"/>
        <v>513.94961388960007</v>
      </c>
      <c r="AT67" s="43">
        <f t="shared" si="6"/>
        <v>524.22860616739206</v>
      </c>
      <c r="AU67" s="8">
        <f>AL67</f>
        <v>493.992324</v>
      </c>
    </row>
    <row r="68" spans="1:47">
      <c r="A68" s="22" t="s">
        <v>77</v>
      </c>
      <c r="B68" s="22">
        <v>412.3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37">
        <v>1</v>
      </c>
      <c r="N68" s="23"/>
      <c r="O68" s="23"/>
      <c r="P68" s="23"/>
      <c r="Q68" s="23"/>
      <c r="R68" s="23"/>
      <c r="S68" s="23"/>
      <c r="T68" s="36"/>
      <c r="U68" s="36"/>
      <c r="V68" s="36"/>
      <c r="W68" s="36"/>
      <c r="X68" s="36"/>
      <c r="Y68" s="36"/>
      <c r="Z68" s="36"/>
      <c r="AA68" s="22">
        <f>B68*(C68+D68+E68+F68+G68+H68+I68+J68+K68+L68+M68+T68)</f>
        <v>412.3</v>
      </c>
      <c r="AB68" s="22" t="s">
        <v>77</v>
      </c>
      <c r="AC68" s="41">
        <f t="shared" si="3"/>
        <v>412.3</v>
      </c>
      <c r="AD68" s="41">
        <f t="shared" si="4"/>
        <v>412.3</v>
      </c>
      <c r="AE68" s="41">
        <f t="shared" si="2"/>
        <v>420.54599999999999</v>
      </c>
      <c r="AF68" s="41">
        <f t="shared" si="7"/>
        <v>420.54599999999999</v>
      </c>
      <c r="AG68" s="41">
        <f t="shared" si="5"/>
        <v>420.54599999999999</v>
      </c>
      <c r="AH68" s="41">
        <f t="shared" si="6"/>
        <v>428.95692000000003</v>
      </c>
      <c r="AI68" s="41">
        <f t="shared" si="6"/>
        <v>428.95692000000003</v>
      </c>
      <c r="AJ68" s="41">
        <f t="shared" si="6"/>
        <v>428.95692000000003</v>
      </c>
      <c r="AK68" s="41">
        <f t="shared" si="6"/>
        <v>437.53605840000006</v>
      </c>
      <c r="AL68" s="41">
        <f t="shared" si="6"/>
        <v>437.53605840000006</v>
      </c>
      <c r="AM68" s="40">
        <f t="shared" si="6"/>
        <v>437.53605840000006</v>
      </c>
      <c r="AN68" s="41">
        <f t="shared" si="6"/>
        <v>446.28677956800004</v>
      </c>
      <c r="AO68" s="41">
        <f t="shared" si="6"/>
        <v>446.28677956800004</v>
      </c>
      <c r="AP68" s="41">
        <f t="shared" si="6"/>
        <v>446.28677956800004</v>
      </c>
      <c r="AQ68" s="41">
        <f t="shared" si="6"/>
        <v>455.21251515936007</v>
      </c>
      <c r="AR68" s="41">
        <f t="shared" si="6"/>
        <v>455.21251515936007</v>
      </c>
      <c r="AS68" s="41">
        <f t="shared" si="6"/>
        <v>455.21251515936007</v>
      </c>
      <c r="AT68" s="43">
        <f t="shared" si="6"/>
        <v>464.31676546254727</v>
      </c>
      <c r="AU68" s="8">
        <f>AM68</f>
        <v>437.53605840000006</v>
      </c>
    </row>
    <row r="69" spans="1:47">
      <c r="A69" s="22" t="s">
        <v>78</v>
      </c>
      <c r="B69" s="22">
        <v>465.5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37">
        <v>1</v>
      </c>
      <c r="O69" s="23"/>
      <c r="P69" s="23"/>
      <c r="Q69" s="23"/>
      <c r="R69" s="23"/>
      <c r="S69" s="23"/>
      <c r="T69" s="36"/>
      <c r="U69" s="36"/>
      <c r="V69" s="36"/>
      <c r="W69" s="36"/>
      <c r="X69" s="36"/>
      <c r="Y69" s="36"/>
      <c r="Z69" s="36"/>
      <c r="AA69" s="22">
        <f t="shared" ref="AA69:AA75" si="9">SUM(C69:T69)*B69</f>
        <v>465.5</v>
      </c>
      <c r="AB69" s="22" t="s">
        <v>78</v>
      </c>
      <c r="AC69" s="41">
        <f t="shared" si="3"/>
        <v>465.5</v>
      </c>
      <c r="AD69" s="41">
        <f t="shared" si="4"/>
        <v>465.5</v>
      </c>
      <c r="AE69" s="41">
        <f t="shared" si="2"/>
        <v>474.81</v>
      </c>
      <c r="AF69" s="41">
        <f t="shared" si="7"/>
        <v>474.81</v>
      </c>
      <c r="AG69" s="41">
        <f t="shared" si="5"/>
        <v>474.81</v>
      </c>
      <c r="AH69" s="41">
        <f t="shared" si="6"/>
        <v>484.30619999999999</v>
      </c>
      <c r="AI69" s="41">
        <f t="shared" si="6"/>
        <v>484.30619999999999</v>
      </c>
      <c r="AJ69" s="41">
        <f t="shared" si="6"/>
        <v>484.30619999999999</v>
      </c>
      <c r="AK69" s="41">
        <f t="shared" si="6"/>
        <v>493.992324</v>
      </c>
      <c r="AL69" s="41">
        <f t="shared" si="6"/>
        <v>493.992324</v>
      </c>
      <c r="AM69" s="41">
        <f t="shared" si="6"/>
        <v>493.992324</v>
      </c>
      <c r="AN69" s="40">
        <f t="shared" si="6"/>
        <v>503.87217048000002</v>
      </c>
      <c r="AO69" s="41">
        <f t="shared" si="6"/>
        <v>503.87217048000002</v>
      </c>
      <c r="AP69" s="41">
        <f t="shared" si="6"/>
        <v>503.87217048000002</v>
      </c>
      <c r="AQ69" s="41">
        <f t="shared" si="6"/>
        <v>513.94961388960007</v>
      </c>
      <c r="AR69" s="41">
        <f t="shared" si="6"/>
        <v>513.94961388960007</v>
      </c>
      <c r="AS69" s="41">
        <f t="shared" si="6"/>
        <v>513.94961388960007</v>
      </c>
      <c r="AT69" s="43">
        <f t="shared" si="6"/>
        <v>524.22860616739206</v>
      </c>
      <c r="AU69" s="8">
        <f>AN69</f>
        <v>503.87217048000002</v>
      </c>
    </row>
    <row r="70" spans="1:47" s="22" customFormat="1">
      <c r="A70" s="22" t="s">
        <v>118</v>
      </c>
      <c r="B70" s="22">
        <v>412.3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37">
        <v>1</v>
      </c>
      <c r="P70" s="23"/>
      <c r="Q70" s="23"/>
      <c r="R70" s="23"/>
      <c r="S70" s="23"/>
      <c r="T70" s="36"/>
      <c r="U70" s="36"/>
      <c r="V70" s="36"/>
      <c r="W70" s="36"/>
      <c r="X70" s="36"/>
      <c r="Y70" s="36"/>
      <c r="Z70" s="36"/>
      <c r="AA70" s="22">
        <f t="shared" si="9"/>
        <v>412.3</v>
      </c>
      <c r="AB70" s="22" t="s">
        <v>118</v>
      </c>
      <c r="AC70" s="41">
        <f t="shared" si="3"/>
        <v>412.3</v>
      </c>
      <c r="AD70" s="41">
        <f t="shared" si="4"/>
        <v>412.3</v>
      </c>
      <c r="AE70" s="41">
        <f t="shared" ref="AE70:AE76" si="10">B70*$AD$52</f>
        <v>420.54599999999999</v>
      </c>
      <c r="AF70" s="41">
        <f t="shared" si="7"/>
        <v>420.54599999999999</v>
      </c>
      <c r="AG70" s="41">
        <f t="shared" si="5"/>
        <v>420.54599999999999</v>
      </c>
      <c r="AH70" s="41">
        <f t="shared" si="6"/>
        <v>428.95692000000003</v>
      </c>
      <c r="AI70" s="41">
        <f t="shared" si="6"/>
        <v>428.95692000000003</v>
      </c>
      <c r="AJ70" s="41">
        <f t="shared" si="6"/>
        <v>428.95692000000003</v>
      </c>
      <c r="AK70" s="41">
        <f t="shared" si="6"/>
        <v>437.53605840000006</v>
      </c>
      <c r="AL70" s="41">
        <f t="shared" si="6"/>
        <v>437.53605840000006</v>
      </c>
      <c r="AM70" s="41">
        <f t="shared" si="6"/>
        <v>437.53605840000006</v>
      </c>
      <c r="AN70" s="44">
        <f t="shared" si="6"/>
        <v>446.28677956800004</v>
      </c>
      <c r="AO70" s="40">
        <f t="shared" si="6"/>
        <v>446.28677956800004</v>
      </c>
      <c r="AP70" s="41">
        <f t="shared" si="6"/>
        <v>446.28677956800004</v>
      </c>
      <c r="AQ70" s="41">
        <f t="shared" si="6"/>
        <v>455.21251515936007</v>
      </c>
      <c r="AR70" s="41">
        <f t="shared" si="6"/>
        <v>455.21251515936007</v>
      </c>
      <c r="AS70" s="41">
        <f t="shared" si="6"/>
        <v>455.21251515936007</v>
      </c>
      <c r="AT70" s="43">
        <f t="shared" si="6"/>
        <v>464.31676546254727</v>
      </c>
      <c r="AU70" s="8">
        <f>AO70</f>
        <v>446.28677956800004</v>
      </c>
    </row>
    <row r="71" spans="1:47" s="22" customFormat="1">
      <c r="A71" s="22" t="s">
        <v>119</v>
      </c>
      <c r="B71" s="22">
        <v>465.5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37">
        <v>1</v>
      </c>
      <c r="Q71" s="23"/>
      <c r="R71" s="23"/>
      <c r="S71" s="23"/>
      <c r="T71" s="36"/>
      <c r="U71" s="36"/>
      <c r="V71" s="36"/>
      <c r="W71" s="36"/>
      <c r="X71" s="36"/>
      <c r="Y71" s="36"/>
      <c r="Z71" s="36"/>
      <c r="AA71" s="22">
        <f t="shared" si="9"/>
        <v>465.5</v>
      </c>
      <c r="AB71" s="22" t="s">
        <v>119</v>
      </c>
      <c r="AC71" s="41">
        <f t="shared" si="3"/>
        <v>465.5</v>
      </c>
      <c r="AD71" s="41">
        <f t="shared" si="4"/>
        <v>465.5</v>
      </c>
      <c r="AE71" s="41">
        <f t="shared" si="10"/>
        <v>474.81</v>
      </c>
      <c r="AF71" s="41">
        <f t="shared" si="7"/>
        <v>474.81</v>
      </c>
      <c r="AG71" s="41">
        <f t="shared" si="5"/>
        <v>474.81</v>
      </c>
      <c r="AH71" s="41">
        <f t="shared" ref="AH71:AT76" si="11">AE71*$AD$52</f>
        <v>484.30619999999999</v>
      </c>
      <c r="AI71" s="41">
        <f t="shared" si="11"/>
        <v>484.30619999999999</v>
      </c>
      <c r="AJ71" s="41">
        <f t="shared" si="11"/>
        <v>484.30619999999999</v>
      </c>
      <c r="AK71" s="41">
        <f t="shared" si="11"/>
        <v>493.992324</v>
      </c>
      <c r="AL71" s="41">
        <f t="shared" si="11"/>
        <v>493.992324</v>
      </c>
      <c r="AM71" s="41">
        <f t="shared" si="11"/>
        <v>493.992324</v>
      </c>
      <c r="AN71" s="44">
        <f t="shared" si="11"/>
        <v>503.87217048000002</v>
      </c>
      <c r="AO71" s="41">
        <f t="shared" si="11"/>
        <v>503.87217048000002</v>
      </c>
      <c r="AP71" s="40">
        <f t="shared" si="11"/>
        <v>503.87217048000002</v>
      </c>
      <c r="AQ71" s="41">
        <f t="shared" si="11"/>
        <v>513.94961388960007</v>
      </c>
      <c r="AR71" s="41">
        <f t="shared" si="11"/>
        <v>513.94961388960007</v>
      </c>
      <c r="AS71" s="41">
        <f t="shared" si="11"/>
        <v>513.94961388960007</v>
      </c>
      <c r="AT71" s="43">
        <f t="shared" si="11"/>
        <v>524.22860616739206</v>
      </c>
      <c r="AU71" s="8">
        <f>AP71</f>
        <v>503.87217048000002</v>
      </c>
    </row>
    <row r="72" spans="1:47" s="22" customFormat="1">
      <c r="A72" s="22" t="s">
        <v>120</v>
      </c>
      <c r="B72" s="22">
        <v>412.3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37">
        <v>1</v>
      </c>
      <c r="R72" s="23"/>
      <c r="S72" s="23"/>
      <c r="T72" s="36"/>
      <c r="U72" s="36"/>
      <c r="V72" s="36"/>
      <c r="W72" s="36"/>
      <c r="X72" s="36"/>
      <c r="Y72" s="36"/>
      <c r="Z72" s="36"/>
      <c r="AA72" s="22">
        <f t="shared" si="9"/>
        <v>412.3</v>
      </c>
      <c r="AB72" s="22" t="s">
        <v>120</v>
      </c>
      <c r="AC72" s="41">
        <f t="shared" si="3"/>
        <v>412.3</v>
      </c>
      <c r="AD72" s="41">
        <f t="shared" si="4"/>
        <v>412.3</v>
      </c>
      <c r="AE72" s="41">
        <f t="shared" si="10"/>
        <v>420.54599999999999</v>
      </c>
      <c r="AF72" s="41">
        <f t="shared" si="7"/>
        <v>420.54599999999999</v>
      </c>
      <c r="AG72" s="41">
        <f t="shared" si="5"/>
        <v>420.54599999999999</v>
      </c>
      <c r="AH72" s="41">
        <f t="shared" si="11"/>
        <v>428.95692000000003</v>
      </c>
      <c r="AI72" s="41">
        <f t="shared" si="11"/>
        <v>428.95692000000003</v>
      </c>
      <c r="AJ72" s="41">
        <f t="shared" si="11"/>
        <v>428.95692000000003</v>
      </c>
      <c r="AK72" s="41">
        <f t="shared" si="11"/>
        <v>437.53605840000006</v>
      </c>
      <c r="AL72" s="41">
        <f t="shared" si="11"/>
        <v>437.53605840000006</v>
      </c>
      <c r="AM72" s="41">
        <f t="shared" si="11"/>
        <v>437.53605840000006</v>
      </c>
      <c r="AN72" s="44">
        <f t="shared" si="11"/>
        <v>446.28677956800004</v>
      </c>
      <c r="AO72" s="41">
        <f t="shared" si="11"/>
        <v>446.28677956800004</v>
      </c>
      <c r="AP72" s="41">
        <f t="shared" si="11"/>
        <v>446.28677956800004</v>
      </c>
      <c r="AQ72" s="40">
        <f t="shared" si="11"/>
        <v>455.21251515936007</v>
      </c>
      <c r="AR72" s="41">
        <f t="shared" si="11"/>
        <v>455.21251515936007</v>
      </c>
      <c r="AS72" s="41">
        <f t="shared" si="11"/>
        <v>455.21251515936007</v>
      </c>
      <c r="AT72" s="43">
        <f t="shared" si="11"/>
        <v>464.31676546254727</v>
      </c>
      <c r="AU72" s="8">
        <f>AQ72</f>
        <v>455.21251515936007</v>
      </c>
    </row>
    <row r="73" spans="1:47" s="22" customFormat="1">
      <c r="A73" s="22" t="s">
        <v>121</v>
      </c>
      <c r="B73" s="22">
        <v>465.5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37">
        <v>1</v>
      </c>
      <c r="S73" s="23"/>
      <c r="T73" s="36"/>
      <c r="U73" s="36"/>
      <c r="V73" s="36"/>
      <c r="W73" s="36"/>
      <c r="X73" s="36"/>
      <c r="Y73" s="36"/>
      <c r="Z73" s="36"/>
      <c r="AA73" s="22">
        <f t="shared" si="9"/>
        <v>465.5</v>
      </c>
      <c r="AB73" s="22" t="s">
        <v>121</v>
      </c>
      <c r="AC73" s="41">
        <f t="shared" si="3"/>
        <v>465.5</v>
      </c>
      <c r="AD73" s="41">
        <f t="shared" si="4"/>
        <v>465.5</v>
      </c>
      <c r="AE73" s="41">
        <f t="shared" si="10"/>
        <v>474.81</v>
      </c>
      <c r="AF73" s="41">
        <f t="shared" si="7"/>
        <v>474.81</v>
      </c>
      <c r="AG73" s="41">
        <f t="shared" si="5"/>
        <v>474.81</v>
      </c>
      <c r="AH73" s="41">
        <f t="shared" si="11"/>
        <v>484.30619999999999</v>
      </c>
      <c r="AI73" s="41">
        <f t="shared" si="11"/>
        <v>484.30619999999999</v>
      </c>
      <c r="AJ73" s="41">
        <f t="shared" si="11"/>
        <v>484.30619999999999</v>
      </c>
      <c r="AK73" s="41">
        <f t="shared" si="11"/>
        <v>493.992324</v>
      </c>
      <c r="AL73" s="41">
        <f t="shared" si="11"/>
        <v>493.992324</v>
      </c>
      <c r="AM73" s="41">
        <f t="shared" si="11"/>
        <v>493.992324</v>
      </c>
      <c r="AN73" s="44">
        <f t="shared" si="11"/>
        <v>503.87217048000002</v>
      </c>
      <c r="AO73" s="41">
        <f t="shared" si="11"/>
        <v>503.87217048000002</v>
      </c>
      <c r="AP73" s="41">
        <f t="shared" si="11"/>
        <v>503.87217048000002</v>
      </c>
      <c r="AQ73" s="41">
        <f t="shared" si="11"/>
        <v>513.94961388960007</v>
      </c>
      <c r="AR73" s="40">
        <f t="shared" si="11"/>
        <v>513.94961388960007</v>
      </c>
      <c r="AS73" s="41">
        <f t="shared" si="11"/>
        <v>513.94961388960007</v>
      </c>
      <c r="AT73" s="43">
        <f t="shared" si="11"/>
        <v>524.22860616739206</v>
      </c>
      <c r="AU73" s="8">
        <f>AR73</f>
        <v>513.94961388960007</v>
      </c>
    </row>
    <row r="74" spans="1:47" s="22" customFormat="1">
      <c r="A74" s="22" t="s">
        <v>122</v>
      </c>
      <c r="B74" s="22">
        <v>412.3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37">
        <v>1</v>
      </c>
      <c r="T74" s="36"/>
      <c r="U74" s="36"/>
      <c r="V74" s="36"/>
      <c r="W74" s="36"/>
      <c r="X74" s="36"/>
      <c r="Y74" s="36"/>
      <c r="Z74" s="36"/>
      <c r="AA74" s="22">
        <f t="shared" si="9"/>
        <v>412.3</v>
      </c>
      <c r="AB74" s="22" t="s">
        <v>122</v>
      </c>
      <c r="AC74" s="41">
        <f t="shared" si="3"/>
        <v>412.3</v>
      </c>
      <c r="AD74" s="41">
        <f t="shared" si="4"/>
        <v>412.3</v>
      </c>
      <c r="AE74" s="41">
        <f t="shared" si="10"/>
        <v>420.54599999999999</v>
      </c>
      <c r="AF74" s="41">
        <f t="shared" si="7"/>
        <v>420.54599999999999</v>
      </c>
      <c r="AG74" s="41">
        <f t="shared" si="5"/>
        <v>420.54599999999999</v>
      </c>
      <c r="AH74" s="41">
        <f t="shared" si="11"/>
        <v>428.95692000000003</v>
      </c>
      <c r="AI74" s="41">
        <f t="shared" si="11"/>
        <v>428.95692000000003</v>
      </c>
      <c r="AJ74" s="41">
        <f t="shared" si="11"/>
        <v>428.95692000000003</v>
      </c>
      <c r="AK74" s="41">
        <f t="shared" si="11"/>
        <v>437.53605840000006</v>
      </c>
      <c r="AL74" s="41">
        <f t="shared" si="11"/>
        <v>437.53605840000006</v>
      </c>
      <c r="AM74" s="41">
        <f t="shared" si="11"/>
        <v>437.53605840000006</v>
      </c>
      <c r="AN74" s="44">
        <f t="shared" si="11"/>
        <v>446.28677956800004</v>
      </c>
      <c r="AO74" s="41">
        <f t="shared" si="11"/>
        <v>446.28677956800004</v>
      </c>
      <c r="AP74" s="41">
        <f t="shared" si="11"/>
        <v>446.28677956800004</v>
      </c>
      <c r="AQ74" s="41">
        <f t="shared" si="11"/>
        <v>455.21251515936007</v>
      </c>
      <c r="AR74" s="41">
        <f t="shared" si="11"/>
        <v>455.21251515936007</v>
      </c>
      <c r="AS74" s="40">
        <f t="shared" si="11"/>
        <v>455.21251515936007</v>
      </c>
      <c r="AT74" s="43">
        <f t="shared" si="11"/>
        <v>464.31676546254727</v>
      </c>
      <c r="AU74" s="8">
        <f>AS74</f>
        <v>455.21251515936007</v>
      </c>
    </row>
    <row r="75" spans="1:47">
      <c r="A75" s="22" t="s">
        <v>123</v>
      </c>
      <c r="B75" s="22">
        <v>465.5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38">
        <v>1</v>
      </c>
      <c r="U75" s="38"/>
      <c r="V75" s="38"/>
      <c r="W75" s="38"/>
      <c r="X75" s="38"/>
      <c r="Y75" s="38"/>
      <c r="Z75" s="38"/>
      <c r="AA75" s="22">
        <f t="shared" si="9"/>
        <v>465.5</v>
      </c>
      <c r="AB75" s="22" t="s">
        <v>123</v>
      </c>
      <c r="AC75" s="41">
        <f t="shared" si="3"/>
        <v>465.5</v>
      </c>
      <c r="AD75" s="41">
        <f t="shared" si="4"/>
        <v>465.5</v>
      </c>
      <c r="AE75" s="41">
        <f t="shared" si="10"/>
        <v>474.81</v>
      </c>
      <c r="AF75" s="41">
        <f t="shared" si="7"/>
        <v>474.81</v>
      </c>
      <c r="AG75" s="41">
        <f t="shared" si="5"/>
        <v>474.81</v>
      </c>
      <c r="AH75" s="41">
        <f t="shared" si="11"/>
        <v>484.30619999999999</v>
      </c>
      <c r="AI75" s="41">
        <f t="shared" si="11"/>
        <v>484.30619999999999</v>
      </c>
      <c r="AJ75" s="41">
        <f t="shared" si="11"/>
        <v>484.30619999999999</v>
      </c>
      <c r="AK75" s="41">
        <f t="shared" si="11"/>
        <v>493.992324</v>
      </c>
      <c r="AL75" s="41">
        <f t="shared" si="11"/>
        <v>493.992324</v>
      </c>
      <c r="AM75" s="41">
        <f t="shared" si="11"/>
        <v>493.992324</v>
      </c>
      <c r="AN75" s="44">
        <f t="shared" si="11"/>
        <v>503.87217048000002</v>
      </c>
      <c r="AO75" s="41">
        <f t="shared" si="11"/>
        <v>503.87217048000002</v>
      </c>
      <c r="AP75" s="41">
        <f t="shared" si="11"/>
        <v>503.87217048000002</v>
      </c>
      <c r="AQ75" s="41">
        <f t="shared" si="11"/>
        <v>513.94961388960007</v>
      </c>
      <c r="AR75" s="41">
        <f t="shared" si="11"/>
        <v>513.94961388960007</v>
      </c>
      <c r="AS75" s="41">
        <f t="shared" si="11"/>
        <v>513.94961388960007</v>
      </c>
      <c r="AT75" s="42">
        <f t="shared" si="11"/>
        <v>524.22860616739206</v>
      </c>
      <c r="AU75" s="8">
        <f>SUM(AT75)</f>
        <v>524.22860616739206</v>
      </c>
    </row>
    <row r="76" spans="1:47">
      <c r="A76" s="22" t="s">
        <v>19</v>
      </c>
      <c r="B76" s="22">
        <v>4.5</v>
      </c>
      <c r="C76" s="37">
        <v>1</v>
      </c>
      <c r="D76" s="37">
        <v>1</v>
      </c>
      <c r="E76" s="37">
        <v>1</v>
      </c>
      <c r="F76" s="37">
        <v>1</v>
      </c>
      <c r="G76" s="37">
        <v>1</v>
      </c>
      <c r="H76" s="37">
        <v>1</v>
      </c>
      <c r="I76" s="37">
        <v>1</v>
      </c>
      <c r="J76" s="37">
        <v>1</v>
      </c>
      <c r="K76" s="37">
        <v>1</v>
      </c>
      <c r="L76" s="37">
        <v>1</v>
      </c>
      <c r="M76" s="37">
        <v>1</v>
      </c>
      <c r="N76" s="37">
        <v>1</v>
      </c>
      <c r="O76" s="37">
        <v>1</v>
      </c>
      <c r="P76" s="37">
        <v>1</v>
      </c>
      <c r="Q76" s="37">
        <v>1</v>
      </c>
      <c r="R76" s="37">
        <v>1</v>
      </c>
      <c r="S76" s="37">
        <v>1</v>
      </c>
      <c r="T76" s="37">
        <v>1</v>
      </c>
      <c r="U76" s="37"/>
      <c r="V76" s="37"/>
      <c r="W76" s="37"/>
      <c r="X76" s="37"/>
      <c r="Y76" s="37"/>
      <c r="Z76" s="37"/>
      <c r="AA76" s="22">
        <f>SUM(C76:T76)*B76</f>
        <v>81</v>
      </c>
      <c r="AB76" s="22" t="s">
        <v>19</v>
      </c>
      <c r="AC76" s="45">
        <f>B76</f>
        <v>4.5</v>
      </c>
      <c r="AD76" s="40">
        <f t="shared" si="4"/>
        <v>4.5</v>
      </c>
      <c r="AE76" s="40">
        <f t="shared" si="10"/>
        <v>4.59</v>
      </c>
      <c r="AF76" s="40">
        <f t="shared" si="7"/>
        <v>4.59</v>
      </c>
      <c r="AG76" s="40">
        <f t="shared" si="5"/>
        <v>4.59</v>
      </c>
      <c r="AH76" s="40">
        <f t="shared" si="11"/>
        <v>4.6818</v>
      </c>
      <c r="AI76" s="40">
        <f t="shared" si="11"/>
        <v>4.6818</v>
      </c>
      <c r="AJ76" s="40">
        <f t="shared" si="11"/>
        <v>4.6818</v>
      </c>
      <c r="AK76" s="40">
        <f t="shared" si="11"/>
        <v>4.775436</v>
      </c>
      <c r="AL76" s="40">
        <f t="shared" si="11"/>
        <v>4.775436</v>
      </c>
      <c r="AM76" s="40">
        <f t="shared" si="11"/>
        <v>4.775436</v>
      </c>
      <c r="AN76" s="40">
        <f t="shared" si="11"/>
        <v>4.8709447199999998</v>
      </c>
      <c r="AO76" s="40">
        <f t="shared" si="11"/>
        <v>4.8709447199999998</v>
      </c>
      <c r="AP76" s="40">
        <f t="shared" si="11"/>
        <v>4.8709447199999998</v>
      </c>
      <c r="AQ76" s="40">
        <f t="shared" si="11"/>
        <v>4.9683636144000003</v>
      </c>
      <c r="AR76" s="40">
        <f t="shared" si="11"/>
        <v>4.9683636144000003</v>
      </c>
      <c r="AS76" s="40">
        <f t="shared" si="11"/>
        <v>4.9683636144000003</v>
      </c>
      <c r="AT76" s="42">
        <f t="shared" si="11"/>
        <v>5.0677308866880004</v>
      </c>
      <c r="AU76" s="8">
        <f>SUM(AC76:AT76)</f>
        <v>85.727363889888011</v>
      </c>
    </row>
    <row r="77" spans="1:4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1">
        <f>SUM(AA54:AA76)</f>
        <v>27039.199999999993</v>
      </c>
      <c r="P77" s="22"/>
      <c r="Q77" s="22">
        <f>O77/6</f>
        <v>4506.5333333333319</v>
      </c>
      <c r="R77" s="22">
        <f>P77/6</f>
        <v>0</v>
      </c>
      <c r="S77" s="22">
        <f>Q77/6</f>
        <v>751.08888888888862</v>
      </c>
      <c r="T77" s="22"/>
      <c r="AA77" s="22"/>
      <c r="AB77" s="22"/>
      <c r="AC77" s="22"/>
      <c r="AD77" s="5"/>
      <c r="AE77" s="5"/>
      <c r="AF77" s="5"/>
      <c r="AG77" s="5"/>
      <c r="AH77" s="5"/>
      <c r="AI77" s="5"/>
      <c r="AJ77" s="5"/>
      <c r="AK77" s="5"/>
      <c r="AL77" s="5"/>
      <c r="AM77" s="5"/>
      <c r="AU77" s="8">
        <f>SUM(AU54:AU76)</f>
        <v>34745.813769793109</v>
      </c>
    </row>
    <row r="78" spans="1:47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U78" s="15">
        <f>AU77/18</f>
        <v>1930.3229872107283</v>
      </c>
    </row>
    <row r="79" spans="1:47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>
        <f>O77/12</f>
        <v>2253.266666666666</v>
      </c>
      <c r="P79" s="22"/>
      <c r="AC79" s="9">
        <f>SUM(AC54,AC57:AC58,AC76)</f>
        <v>1090.8</v>
      </c>
      <c r="AD79" s="9">
        <f>SUM(AD54:AD55,AD57,AD59,AD76)</f>
        <v>2426.4</v>
      </c>
      <c r="AE79" s="9">
        <f>SUM(AE54,AE60,AE76)</f>
        <v>830.07600000000002</v>
      </c>
      <c r="AF79" s="9">
        <f>SUM(AF54:AF57,AF61,AF76)</f>
        <v>3305.9628000000002</v>
      </c>
      <c r="AG79" s="9">
        <f>SUM(AG54,AG62,AG76)</f>
        <v>838.1748</v>
      </c>
      <c r="AH79" s="9">
        <f>SUM(AH54:AH55,AH57,AH63,AH76)</f>
        <v>2532.6873360000004</v>
      </c>
      <c r="AI79" s="9">
        <f>SUM(AI54,AI64,AI76)</f>
        <v>854.93829599999992</v>
      </c>
      <c r="AJ79" s="9">
        <f>SUM(AJ54:AJ57,AJ65,AJ76)</f>
        <v>3372.0820559999997</v>
      </c>
      <c r="AK79" s="9">
        <f>SUM(AK54,AK66,AK76)</f>
        <v>872.03706192000016</v>
      </c>
      <c r="AL79" s="9">
        <f>SUM(AL54:AL55,AL57,AL67,AL76)</f>
        <v>2583.34108272</v>
      </c>
      <c r="AM79" s="9">
        <f>SUM(AM54,AM68,AM76)</f>
        <v>872.03706192000016</v>
      </c>
      <c r="AN79" s="9">
        <f>SUM(AN54:AN57,AN69,AN76)</f>
        <v>3508.3141710624</v>
      </c>
      <c r="AO79" s="9">
        <f>SUM(AO54,AO70,AO76)</f>
        <v>889.47780315840009</v>
      </c>
      <c r="AP79" s="9">
        <f>SUM(AP54:AP55,AP57,AP71,AP76)</f>
        <v>2635.0079043744004</v>
      </c>
      <c r="AQ79" s="9">
        <f>SUM(AQ54,AQ72,AQ76)</f>
        <v>907.26735922156809</v>
      </c>
      <c r="AR79" s="9">
        <f>SUM(AR54:AR57,AR73,AR76)</f>
        <v>3578.4804544836484</v>
      </c>
      <c r="AS79" s="9">
        <f>SUM(AS54,AS74,AS76)</f>
        <v>907.26735922156809</v>
      </c>
      <c r="AT79" s="9">
        <f>SUM(AT54:AT55,AT57,AT75:AT76)</f>
        <v>2741.4622237111262</v>
      </c>
      <c r="AU79" s="5">
        <f>SUM(AC79:AT79)</f>
        <v>34745.813769793116</v>
      </c>
    </row>
    <row r="84" spans="1:47">
      <c r="A84" s="2" t="s">
        <v>50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</row>
    <row r="85" spans="1:47">
      <c r="A85" s="21" t="s">
        <v>180</v>
      </c>
      <c r="B85" s="22" t="s">
        <v>9</v>
      </c>
      <c r="C85" s="24" t="s">
        <v>92</v>
      </c>
      <c r="D85" s="24"/>
      <c r="E85" s="26" t="s">
        <v>93</v>
      </c>
      <c r="F85" s="26"/>
      <c r="G85" s="24" t="s">
        <v>94</v>
      </c>
      <c r="H85" s="24"/>
      <c r="I85" s="26" t="s">
        <v>95</v>
      </c>
      <c r="J85" s="26"/>
      <c r="K85" s="24" t="s">
        <v>96</v>
      </c>
      <c r="L85" s="24"/>
      <c r="M85" s="26" t="s">
        <v>97</v>
      </c>
      <c r="N85" s="26"/>
      <c r="O85" s="26"/>
      <c r="P85" s="26"/>
      <c r="Q85" s="35"/>
      <c r="R85" s="22"/>
      <c r="S85" s="22"/>
      <c r="T85" s="22"/>
      <c r="AA85" s="22"/>
      <c r="AB85" s="22" t="s">
        <v>20</v>
      </c>
      <c r="AC85" s="22"/>
      <c r="AD85" s="28">
        <v>1.02</v>
      </c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</row>
    <row r="86" spans="1:47">
      <c r="A86" s="4"/>
      <c r="B86" s="4" t="s">
        <v>8</v>
      </c>
      <c r="C86" s="4" t="s">
        <v>204</v>
      </c>
      <c r="D86" s="4" t="s">
        <v>79</v>
      </c>
      <c r="E86" s="4" t="s">
        <v>205</v>
      </c>
      <c r="F86" s="4" t="s">
        <v>80</v>
      </c>
      <c r="G86" s="4" t="s">
        <v>127</v>
      </c>
      <c r="H86" s="4" t="s">
        <v>82</v>
      </c>
      <c r="I86" s="4" t="s">
        <v>128</v>
      </c>
      <c r="J86" s="4" t="s">
        <v>129</v>
      </c>
      <c r="K86" s="4" t="s">
        <v>84</v>
      </c>
      <c r="L86" s="4" t="s">
        <v>130</v>
      </c>
      <c r="M86" s="4" t="s">
        <v>131</v>
      </c>
      <c r="N86" s="4" t="s">
        <v>86</v>
      </c>
      <c r="O86" s="4" t="s">
        <v>132</v>
      </c>
      <c r="P86" s="4" t="s">
        <v>133</v>
      </c>
      <c r="Q86" s="4" t="s">
        <v>88</v>
      </c>
      <c r="R86" s="4" t="s">
        <v>134</v>
      </c>
      <c r="S86" s="4" t="s">
        <v>135</v>
      </c>
      <c r="T86" s="4" t="s">
        <v>90</v>
      </c>
      <c r="U86" s="4"/>
      <c r="V86" s="4"/>
      <c r="W86" s="4"/>
      <c r="X86" s="4"/>
      <c r="Y86" s="4"/>
      <c r="Z86" s="4"/>
      <c r="AA86" s="4" t="s">
        <v>46</v>
      </c>
      <c r="AB86" s="4"/>
      <c r="AC86" s="4" t="s">
        <v>124</v>
      </c>
      <c r="AD86" s="4" t="s">
        <v>125</v>
      </c>
      <c r="AE86" s="4" t="s">
        <v>80</v>
      </c>
      <c r="AF86" s="4" t="s">
        <v>126</v>
      </c>
      <c r="AG86" s="4" t="s">
        <v>127</v>
      </c>
      <c r="AH86" s="4" t="s">
        <v>82</v>
      </c>
      <c r="AI86" s="4" t="s">
        <v>128</v>
      </c>
      <c r="AJ86" s="4" t="s">
        <v>129</v>
      </c>
      <c r="AK86" s="4" t="s">
        <v>84</v>
      </c>
      <c r="AL86" s="4" t="s">
        <v>130</v>
      </c>
      <c r="AM86" s="4" t="s">
        <v>131</v>
      </c>
      <c r="AN86" s="4" t="s">
        <v>86</v>
      </c>
      <c r="AO86" s="4" t="s">
        <v>132</v>
      </c>
      <c r="AP86" s="4" t="s">
        <v>133</v>
      </c>
      <c r="AQ86" s="4" t="s">
        <v>88</v>
      </c>
      <c r="AR86" s="4" t="s">
        <v>134</v>
      </c>
      <c r="AS86" s="4" t="s">
        <v>135</v>
      </c>
      <c r="AT86" s="4" t="s">
        <v>90</v>
      </c>
      <c r="AU86" s="4"/>
    </row>
    <row r="87" spans="1:47">
      <c r="A87" s="22" t="s">
        <v>47</v>
      </c>
      <c r="B87" s="22">
        <v>397</v>
      </c>
      <c r="C87" s="37">
        <v>1</v>
      </c>
      <c r="D87" s="37">
        <v>1</v>
      </c>
      <c r="E87" s="37">
        <v>1</v>
      </c>
      <c r="F87" s="37">
        <v>1</v>
      </c>
      <c r="G87" s="37">
        <v>1</v>
      </c>
      <c r="H87" s="37">
        <v>1</v>
      </c>
      <c r="I87" s="37">
        <v>1</v>
      </c>
      <c r="J87" s="37">
        <v>1</v>
      </c>
      <c r="K87" s="37">
        <v>1</v>
      </c>
      <c r="L87" s="37">
        <v>1</v>
      </c>
      <c r="M87" s="37">
        <v>1</v>
      </c>
      <c r="N87" s="37">
        <v>1</v>
      </c>
      <c r="O87" s="37">
        <v>1</v>
      </c>
      <c r="P87" s="37">
        <v>1</v>
      </c>
      <c r="Q87" s="37">
        <v>1</v>
      </c>
      <c r="R87" s="37">
        <v>1</v>
      </c>
      <c r="S87" s="37">
        <v>1</v>
      </c>
      <c r="T87" s="37">
        <v>1</v>
      </c>
      <c r="U87" s="37"/>
      <c r="V87" s="37"/>
      <c r="W87" s="37"/>
      <c r="X87" s="37"/>
      <c r="Y87" s="37"/>
      <c r="Z87" s="37"/>
      <c r="AA87" s="22">
        <f>B87*(C87+D87+E87+F87+G87+H87+I87+J87+K87+L87+M87+T87)</f>
        <v>4764</v>
      </c>
      <c r="AB87" s="22" t="s">
        <v>37</v>
      </c>
      <c r="AC87" s="40">
        <f>B87</f>
        <v>397</v>
      </c>
      <c r="AD87" s="40">
        <f>B87</f>
        <v>397</v>
      </c>
      <c r="AE87" s="40">
        <f t="shared" ref="AE87:AE92" si="12">B87*$AD$52</f>
        <v>404.94</v>
      </c>
      <c r="AF87" s="40">
        <f>AE87*$AD$52</f>
        <v>413.03879999999998</v>
      </c>
      <c r="AG87" s="40">
        <f>AE87*$AD$52</f>
        <v>413.03879999999998</v>
      </c>
      <c r="AH87" s="40">
        <f>AG87*$AD$52</f>
        <v>421.299576</v>
      </c>
      <c r="AI87" s="40">
        <f>AG87*$AD$52</f>
        <v>421.299576</v>
      </c>
      <c r="AJ87" s="40">
        <f>AG87*$AD$52</f>
        <v>421.299576</v>
      </c>
      <c r="AK87" s="40">
        <f>AJ87*$AD$52</f>
        <v>429.72556752000003</v>
      </c>
      <c r="AL87" s="40">
        <f>AJ87*$AD$52</f>
        <v>429.72556752000003</v>
      </c>
      <c r="AM87" s="40">
        <f>AJ87*$AD$52</f>
        <v>429.72556752000003</v>
      </c>
      <c r="AN87" s="40">
        <f>AM87*$AD$52</f>
        <v>438.32007887040004</v>
      </c>
      <c r="AO87" s="40">
        <f>AM87*$AD$52</f>
        <v>438.32007887040004</v>
      </c>
      <c r="AP87" s="40">
        <f>AM87*$AD$52</f>
        <v>438.32007887040004</v>
      </c>
      <c r="AQ87" s="40">
        <f>AP87*$AD$52</f>
        <v>447.08648044780807</v>
      </c>
      <c r="AR87" s="40">
        <f>AP87*$AD$52</f>
        <v>447.08648044780807</v>
      </c>
      <c r="AS87" s="40">
        <f>AP87*$AD$52</f>
        <v>447.08648044780807</v>
      </c>
      <c r="AT87" s="40">
        <f>AS87*$AD$52</f>
        <v>456.02821005676424</v>
      </c>
      <c r="AU87" s="8">
        <f>SUM(AC87:AT87)</f>
        <v>7690.3409185713881</v>
      </c>
    </row>
    <row r="88" spans="1:47">
      <c r="A88" s="22" t="s">
        <v>228</v>
      </c>
      <c r="B88" s="22">
        <v>1282.4000000000001</v>
      </c>
      <c r="C88" s="23"/>
      <c r="D88" s="37">
        <v>1</v>
      </c>
      <c r="E88" s="23"/>
      <c r="F88" s="37">
        <v>1</v>
      </c>
      <c r="G88" s="23"/>
      <c r="H88" s="37">
        <v>1</v>
      </c>
      <c r="I88" s="23"/>
      <c r="J88" s="37">
        <v>1</v>
      </c>
      <c r="K88" s="23"/>
      <c r="L88" s="37">
        <v>1</v>
      </c>
      <c r="M88" s="23">
        <v>0</v>
      </c>
      <c r="N88" s="37">
        <v>1</v>
      </c>
      <c r="O88" s="23">
        <v>0</v>
      </c>
      <c r="P88" s="37">
        <v>1</v>
      </c>
      <c r="Q88" s="23"/>
      <c r="R88" s="37">
        <v>1</v>
      </c>
      <c r="S88" s="23">
        <v>0</v>
      </c>
      <c r="T88" s="37">
        <v>1</v>
      </c>
      <c r="U88" s="37"/>
      <c r="V88" s="37"/>
      <c r="W88" s="37"/>
      <c r="X88" s="37"/>
      <c r="Y88" s="37"/>
      <c r="Z88" s="37"/>
      <c r="AA88" s="22">
        <f>B88*(C88+D88+E88+F88+G88+H88+I88+J88+K88+L88+M88+T88)</f>
        <v>7694.4000000000005</v>
      </c>
      <c r="AB88" s="22" t="s">
        <v>38</v>
      </c>
      <c r="AC88" s="41">
        <f t="shared" ref="AC88:AC108" si="13">B88</f>
        <v>1282.4000000000001</v>
      </c>
      <c r="AD88" s="40">
        <f t="shared" ref="AD88:AD115" si="14">B88</f>
        <v>1282.4000000000001</v>
      </c>
      <c r="AE88" s="41">
        <f t="shared" si="12"/>
        <v>1308.0480000000002</v>
      </c>
      <c r="AF88" s="40">
        <f>AD88*$AD$52</f>
        <v>1308.0480000000002</v>
      </c>
      <c r="AG88" s="41">
        <f t="shared" ref="AG88:AG115" si="15">AD88*$AD$52</f>
        <v>1308.0480000000002</v>
      </c>
      <c r="AH88" s="40">
        <f t="shared" ref="AH88:AH115" si="16">AE88*$AD$52</f>
        <v>1334.2089600000002</v>
      </c>
      <c r="AI88" s="41">
        <f t="shared" ref="AI88:AI115" si="17">AF88*$AD$52</f>
        <v>1334.2089600000002</v>
      </c>
      <c r="AJ88" s="40">
        <f t="shared" ref="AJ88:AJ115" si="18">AG88*$AD$52</f>
        <v>1334.2089600000002</v>
      </c>
      <c r="AK88" s="41">
        <f t="shared" ref="AK88:AK115" si="19">AH88*$AD$52</f>
        <v>1360.8931392000002</v>
      </c>
      <c r="AL88" s="40">
        <f t="shared" ref="AL88:AL115" si="20">AI88*$AD$52</f>
        <v>1360.8931392000002</v>
      </c>
      <c r="AM88" s="41">
        <f t="shared" ref="AM88:AM115" si="21">AJ88*$AD$52</f>
        <v>1360.8931392000002</v>
      </c>
      <c r="AN88" s="40">
        <f t="shared" ref="AN88:AN115" si="22">AK88*$AD$52</f>
        <v>1388.1110019840003</v>
      </c>
      <c r="AO88" s="41">
        <f t="shared" ref="AO88:AO115" si="23">AL88*$AD$52</f>
        <v>1388.1110019840003</v>
      </c>
      <c r="AP88" s="40">
        <f t="shared" ref="AP88:AP115" si="24">AM88*$AD$52</f>
        <v>1388.1110019840003</v>
      </c>
      <c r="AQ88" s="41">
        <f t="shared" ref="AQ88:AQ115" si="25">AN88*$AD$52</f>
        <v>1415.8732220236802</v>
      </c>
      <c r="AR88" s="40">
        <f t="shared" ref="AR88:AR115" si="26">AO88*$AD$52</f>
        <v>1415.8732220236802</v>
      </c>
      <c r="AS88" s="41">
        <f t="shared" ref="AS88:AS115" si="27">AP88*$AD$52</f>
        <v>1415.8732220236802</v>
      </c>
      <c r="AT88" s="40">
        <f t="shared" ref="AT88:AT115" si="28">AQ88*$AD$52</f>
        <v>1444.1906864641539</v>
      </c>
      <c r="AU88" s="8">
        <f>SUM(AD88,AF88,AH88,AJ88,AL88,AN88,AP88,AR88,AT88)</f>
        <v>12256.044971655834</v>
      </c>
    </row>
    <row r="89" spans="1:47">
      <c r="A89" s="22" t="s">
        <v>49</v>
      </c>
      <c r="B89" s="22">
        <v>806.8</v>
      </c>
      <c r="C89" s="23"/>
      <c r="D89" s="23"/>
      <c r="E89" s="23"/>
      <c r="F89" s="37">
        <v>1</v>
      </c>
      <c r="G89" s="23"/>
      <c r="H89" s="23"/>
      <c r="I89" s="23"/>
      <c r="J89" s="37">
        <v>1</v>
      </c>
      <c r="K89" s="23"/>
      <c r="L89" s="23"/>
      <c r="M89" s="23"/>
      <c r="N89" s="23">
        <v>1</v>
      </c>
      <c r="O89" s="23"/>
      <c r="P89" s="23"/>
      <c r="Q89" s="23">
        <v>0</v>
      </c>
      <c r="R89" s="23">
        <v>1</v>
      </c>
      <c r="S89" s="23">
        <v>0</v>
      </c>
      <c r="T89" s="23">
        <v>0</v>
      </c>
      <c r="U89" s="23"/>
      <c r="V89" s="23"/>
      <c r="W89" s="23"/>
      <c r="X89" s="23"/>
      <c r="Y89" s="23"/>
      <c r="Z89" s="23"/>
      <c r="AA89" s="22">
        <f>B89*(C89+D89+E89+F89+G89+H89+I89+J89+K89+L89+M89+T89)</f>
        <v>1613.6</v>
      </c>
      <c r="AB89" s="22" t="s">
        <v>39</v>
      </c>
      <c r="AC89" s="41">
        <f t="shared" si="13"/>
        <v>806.8</v>
      </c>
      <c r="AD89" s="41">
        <f t="shared" si="14"/>
        <v>806.8</v>
      </c>
      <c r="AE89" s="41">
        <f t="shared" si="12"/>
        <v>822.93599999999992</v>
      </c>
      <c r="AF89" s="40">
        <f t="shared" ref="AF89:AF115" si="29">AD89*$AD$52</f>
        <v>822.93599999999992</v>
      </c>
      <c r="AG89" s="41">
        <f t="shared" si="15"/>
        <v>822.93599999999992</v>
      </c>
      <c r="AH89" s="41">
        <f t="shared" si="16"/>
        <v>839.39471999999989</v>
      </c>
      <c r="AI89" s="41">
        <f t="shared" si="17"/>
        <v>839.39471999999989</v>
      </c>
      <c r="AJ89" s="40">
        <f t="shared" si="18"/>
        <v>839.39471999999989</v>
      </c>
      <c r="AK89" s="41">
        <f t="shared" si="19"/>
        <v>856.18261439999992</v>
      </c>
      <c r="AL89" s="41">
        <f t="shared" si="20"/>
        <v>856.18261439999992</v>
      </c>
      <c r="AM89" s="41">
        <f t="shared" si="21"/>
        <v>856.18261439999992</v>
      </c>
      <c r="AN89" s="40">
        <f t="shared" si="22"/>
        <v>873.30626668799994</v>
      </c>
      <c r="AO89" s="41">
        <f t="shared" si="23"/>
        <v>873.30626668799994</v>
      </c>
      <c r="AP89" s="41">
        <f t="shared" si="24"/>
        <v>873.30626668799994</v>
      </c>
      <c r="AQ89" s="44">
        <f t="shared" si="25"/>
        <v>890.77239202175997</v>
      </c>
      <c r="AR89" s="40">
        <f t="shared" si="26"/>
        <v>890.77239202175997</v>
      </c>
      <c r="AS89" s="41">
        <f t="shared" si="27"/>
        <v>890.77239202175997</v>
      </c>
      <c r="AT89" s="44">
        <f t="shared" si="28"/>
        <v>908.58783986219521</v>
      </c>
      <c r="AU89" s="8">
        <f>SUM(AF89,AJ89,AN89,AR89)</f>
        <v>3426.4093787097599</v>
      </c>
    </row>
    <row r="90" spans="1:47">
      <c r="A90" s="22" t="s">
        <v>40</v>
      </c>
      <c r="B90" s="22">
        <v>277</v>
      </c>
      <c r="C90" s="37">
        <v>1</v>
      </c>
      <c r="D90" s="37">
        <v>1</v>
      </c>
      <c r="E90" s="23">
        <v>0</v>
      </c>
      <c r="F90" s="37">
        <v>2</v>
      </c>
      <c r="G90" s="23">
        <v>0</v>
      </c>
      <c r="H90" s="37">
        <v>2</v>
      </c>
      <c r="I90" s="23">
        <v>0</v>
      </c>
      <c r="J90" s="37">
        <v>2</v>
      </c>
      <c r="K90" s="23">
        <v>0</v>
      </c>
      <c r="L90" s="37">
        <v>2</v>
      </c>
      <c r="M90" s="23">
        <v>0</v>
      </c>
      <c r="N90" s="37">
        <v>2</v>
      </c>
      <c r="O90" s="23"/>
      <c r="P90" s="37">
        <v>2</v>
      </c>
      <c r="Q90" s="23"/>
      <c r="R90" s="37">
        <v>2</v>
      </c>
      <c r="S90" s="23"/>
      <c r="T90" s="38">
        <v>2</v>
      </c>
      <c r="U90" s="38"/>
      <c r="V90" s="38"/>
      <c r="W90" s="38"/>
      <c r="X90" s="38"/>
      <c r="Y90" s="38"/>
      <c r="Z90" s="38"/>
      <c r="AA90" s="22">
        <f>B90*(C90+D90+F90+H90+J90+L90+N90+P90+R90+T90)</f>
        <v>4986</v>
      </c>
      <c r="AB90" s="22" t="s">
        <v>40</v>
      </c>
      <c r="AC90" s="40">
        <f t="shared" si="13"/>
        <v>277</v>
      </c>
      <c r="AD90" s="40">
        <f t="shared" si="14"/>
        <v>277</v>
      </c>
      <c r="AE90" s="41">
        <f t="shared" si="12"/>
        <v>282.54000000000002</v>
      </c>
      <c r="AF90" s="40">
        <f t="shared" si="29"/>
        <v>282.54000000000002</v>
      </c>
      <c r="AG90" s="41">
        <f t="shared" si="15"/>
        <v>282.54000000000002</v>
      </c>
      <c r="AH90" s="40">
        <f t="shared" si="16"/>
        <v>288.19080000000002</v>
      </c>
      <c r="AI90" s="41">
        <f t="shared" si="17"/>
        <v>288.19080000000002</v>
      </c>
      <c r="AJ90" s="40">
        <f t="shared" si="18"/>
        <v>288.19080000000002</v>
      </c>
      <c r="AK90" s="41">
        <f t="shared" si="19"/>
        <v>293.95461600000004</v>
      </c>
      <c r="AL90" s="40">
        <f t="shared" si="20"/>
        <v>293.95461600000004</v>
      </c>
      <c r="AM90" s="41">
        <f t="shared" si="21"/>
        <v>293.95461600000004</v>
      </c>
      <c r="AN90" s="40">
        <f t="shared" si="22"/>
        <v>299.83370832000003</v>
      </c>
      <c r="AO90" s="41">
        <f t="shared" si="23"/>
        <v>299.83370832000003</v>
      </c>
      <c r="AP90" s="40">
        <f t="shared" si="24"/>
        <v>299.83370832000003</v>
      </c>
      <c r="AQ90" s="41">
        <f t="shared" si="25"/>
        <v>305.83038248640003</v>
      </c>
      <c r="AR90" s="40">
        <f t="shared" si="26"/>
        <v>305.83038248640003</v>
      </c>
      <c r="AS90" s="41">
        <f t="shared" si="27"/>
        <v>305.83038248640003</v>
      </c>
      <c r="AT90" s="42">
        <f t="shared" si="28"/>
        <v>311.94699013612802</v>
      </c>
      <c r="AU90" s="8">
        <f>SUM(AT90,AR90,AP90,AN90,AL90,AJ90,AH90,AF90,AD90,AC90)</f>
        <v>2924.3210052625282</v>
      </c>
    </row>
    <row r="91" spans="1:47">
      <c r="A91" s="22" t="s">
        <v>12</v>
      </c>
      <c r="B91" s="22">
        <v>412.3</v>
      </c>
      <c r="C91" s="37">
        <v>1</v>
      </c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36"/>
      <c r="U91" s="36"/>
      <c r="V91" s="36"/>
      <c r="W91" s="36"/>
      <c r="X91" s="36"/>
      <c r="Y91" s="36"/>
      <c r="Z91" s="36"/>
      <c r="AA91" s="22">
        <f t="shared" ref="AA91:AA96" si="30">B91*(C91+D91+E91+F91+G91+H91)</f>
        <v>412.3</v>
      </c>
      <c r="AB91" s="22" t="s">
        <v>12</v>
      </c>
      <c r="AC91" s="40">
        <f t="shared" si="13"/>
        <v>412.3</v>
      </c>
      <c r="AD91" s="41">
        <f t="shared" si="14"/>
        <v>412.3</v>
      </c>
      <c r="AE91" s="41">
        <f t="shared" si="12"/>
        <v>420.54599999999999</v>
      </c>
      <c r="AF91" s="41">
        <f t="shared" si="29"/>
        <v>420.54599999999999</v>
      </c>
      <c r="AG91" s="41">
        <f t="shared" si="15"/>
        <v>420.54599999999999</v>
      </c>
      <c r="AH91" s="41">
        <f t="shared" si="16"/>
        <v>428.95692000000003</v>
      </c>
      <c r="AI91" s="41">
        <f t="shared" si="17"/>
        <v>428.95692000000003</v>
      </c>
      <c r="AJ91" s="41">
        <f t="shared" si="18"/>
        <v>428.95692000000003</v>
      </c>
      <c r="AK91" s="41">
        <f t="shared" si="19"/>
        <v>437.53605840000006</v>
      </c>
      <c r="AL91" s="41">
        <f t="shared" si="20"/>
        <v>437.53605840000006</v>
      </c>
      <c r="AM91" s="41">
        <f t="shared" si="21"/>
        <v>437.53605840000006</v>
      </c>
      <c r="AN91" s="41">
        <f t="shared" si="22"/>
        <v>446.28677956800004</v>
      </c>
      <c r="AO91" s="41">
        <f t="shared" si="23"/>
        <v>446.28677956800004</v>
      </c>
      <c r="AP91" s="41">
        <f t="shared" si="24"/>
        <v>446.28677956800004</v>
      </c>
      <c r="AQ91" s="41">
        <f t="shared" si="25"/>
        <v>455.21251515936007</v>
      </c>
      <c r="AR91" s="41">
        <f t="shared" si="26"/>
        <v>455.21251515936007</v>
      </c>
      <c r="AS91" s="41">
        <f t="shared" si="27"/>
        <v>455.21251515936007</v>
      </c>
      <c r="AT91" s="43">
        <f t="shared" si="28"/>
        <v>464.31676546254727</v>
      </c>
      <c r="AU91" s="8">
        <f>AC91</f>
        <v>412.3</v>
      </c>
    </row>
    <row r="92" spans="1:47">
      <c r="A92" s="22" t="s">
        <v>13</v>
      </c>
      <c r="B92" s="22">
        <v>465.5</v>
      </c>
      <c r="C92" s="23"/>
      <c r="D92" s="37">
        <v>1</v>
      </c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36"/>
      <c r="U92" s="36"/>
      <c r="V92" s="36"/>
      <c r="W92" s="36"/>
      <c r="X92" s="36"/>
      <c r="Y92" s="36"/>
      <c r="Z92" s="36"/>
      <c r="AA92" s="22">
        <f t="shared" si="30"/>
        <v>465.5</v>
      </c>
      <c r="AB92" s="22" t="s">
        <v>13</v>
      </c>
      <c r="AC92" s="41">
        <f t="shared" si="13"/>
        <v>465.5</v>
      </c>
      <c r="AD92" s="40">
        <f t="shared" si="14"/>
        <v>465.5</v>
      </c>
      <c r="AE92" s="41">
        <f t="shared" si="12"/>
        <v>474.81</v>
      </c>
      <c r="AF92" s="41">
        <f t="shared" si="29"/>
        <v>474.81</v>
      </c>
      <c r="AG92" s="41">
        <f t="shared" si="15"/>
        <v>474.81</v>
      </c>
      <c r="AH92" s="41">
        <f t="shared" si="16"/>
        <v>484.30619999999999</v>
      </c>
      <c r="AI92" s="41">
        <f t="shared" si="17"/>
        <v>484.30619999999999</v>
      </c>
      <c r="AJ92" s="41">
        <f t="shared" si="18"/>
        <v>484.30619999999999</v>
      </c>
      <c r="AK92" s="41">
        <f t="shared" si="19"/>
        <v>493.992324</v>
      </c>
      <c r="AL92" s="41">
        <f t="shared" si="20"/>
        <v>493.992324</v>
      </c>
      <c r="AM92" s="41">
        <f t="shared" si="21"/>
        <v>493.992324</v>
      </c>
      <c r="AN92" s="41">
        <f t="shared" si="22"/>
        <v>503.87217048000002</v>
      </c>
      <c r="AO92" s="41">
        <f t="shared" si="23"/>
        <v>503.87217048000002</v>
      </c>
      <c r="AP92" s="41">
        <f t="shared" si="24"/>
        <v>503.87217048000002</v>
      </c>
      <c r="AQ92" s="41">
        <f t="shared" si="25"/>
        <v>513.94961388960007</v>
      </c>
      <c r="AR92" s="41">
        <f t="shared" si="26"/>
        <v>513.94961388960007</v>
      </c>
      <c r="AS92" s="41">
        <f t="shared" si="27"/>
        <v>513.94961388960007</v>
      </c>
      <c r="AT92" s="43">
        <f t="shared" si="28"/>
        <v>524.22860616739206</v>
      </c>
      <c r="AU92" s="8">
        <f>AD92</f>
        <v>465.5</v>
      </c>
    </row>
    <row r="93" spans="1:47">
      <c r="A93" s="22" t="s">
        <v>14</v>
      </c>
      <c r="B93" s="22">
        <v>412.3</v>
      </c>
      <c r="C93" s="23"/>
      <c r="D93" s="23"/>
      <c r="E93" s="37">
        <v>1</v>
      </c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36"/>
      <c r="U93" s="36"/>
      <c r="V93" s="36"/>
      <c r="W93" s="36"/>
      <c r="X93" s="36"/>
      <c r="Y93" s="36"/>
      <c r="Z93" s="36"/>
      <c r="AA93" s="22">
        <f t="shared" si="30"/>
        <v>412.3</v>
      </c>
      <c r="AB93" s="22" t="s">
        <v>14</v>
      </c>
      <c r="AC93" s="41">
        <f t="shared" si="13"/>
        <v>412.3</v>
      </c>
      <c r="AD93" s="41">
        <f t="shared" si="14"/>
        <v>412.3</v>
      </c>
      <c r="AE93" s="40">
        <f>B93*$AD$52</f>
        <v>420.54599999999999</v>
      </c>
      <c r="AF93" s="41">
        <f t="shared" si="29"/>
        <v>420.54599999999999</v>
      </c>
      <c r="AG93" s="41">
        <f t="shared" si="15"/>
        <v>420.54599999999999</v>
      </c>
      <c r="AH93" s="41">
        <f t="shared" si="16"/>
        <v>428.95692000000003</v>
      </c>
      <c r="AI93" s="41">
        <f t="shared" si="17"/>
        <v>428.95692000000003</v>
      </c>
      <c r="AJ93" s="41">
        <f t="shared" si="18"/>
        <v>428.95692000000003</v>
      </c>
      <c r="AK93" s="41">
        <f t="shared" si="19"/>
        <v>437.53605840000006</v>
      </c>
      <c r="AL93" s="41">
        <f t="shared" si="20"/>
        <v>437.53605840000006</v>
      </c>
      <c r="AM93" s="41">
        <f t="shared" si="21"/>
        <v>437.53605840000006</v>
      </c>
      <c r="AN93" s="41">
        <f t="shared" si="22"/>
        <v>446.28677956800004</v>
      </c>
      <c r="AO93" s="41">
        <f t="shared" si="23"/>
        <v>446.28677956800004</v>
      </c>
      <c r="AP93" s="41">
        <f t="shared" si="24"/>
        <v>446.28677956800004</v>
      </c>
      <c r="AQ93" s="41">
        <f t="shared" si="25"/>
        <v>455.21251515936007</v>
      </c>
      <c r="AR93" s="41">
        <f t="shared" si="26"/>
        <v>455.21251515936007</v>
      </c>
      <c r="AS93" s="41">
        <f t="shared" si="27"/>
        <v>455.21251515936007</v>
      </c>
      <c r="AT93" s="43">
        <f t="shared" si="28"/>
        <v>464.31676546254727</v>
      </c>
      <c r="AU93" s="8">
        <f>AE93</f>
        <v>420.54599999999999</v>
      </c>
    </row>
    <row r="94" spans="1:47">
      <c r="A94" s="22" t="s">
        <v>15</v>
      </c>
      <c r="B94" s="22">
        <v>465.5</v>
      </c>
      <c r="C94" s="23"/>
      <c r="D94" s="23"/>
      <c r="E94" s="23"/>
      <c r="F94" s="37">
        <v>1</v>
      </c>
      <c r="G94" s="39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36"/>
      <c r="U94" s="36"/>
      <c r="V94" s="36"/>
      <c r="W94" s="36"/>
      <c r="X94" s="36"/>
      <c r="Y94" s="36"/>
      <c r="Z94" s="36"/>
      <c r="AA94" s="22">
        <f t="shared" si="30"/>
        <v>465.5</v>
      </c>
      <c r="AB94" s="22" t="s">
        <v>15</v>
      </c>
      <c r="AC94" s="41">
        <f t="shared" si="13"/>
        <v>465.5</v>
      </c>
      <c r="AD94" s="41">
        <f t="shared" si="14"/>
        <v>465.5</v>
      </c>
      <c r="AE94" s="41">
        <f t="shared" ref="AE94:AE115" si="31">B94*$AD$52</f>
        <v>474.81</v>
      </c>
      <c r="AF94" s="40">
        <f t="shared" si="29"/>
        <v>474.81</v>
      </c>
      <c r="AG94" s="44">
        <f t="shared" si="15"/>
        <v>474.81</v>
      </c>
      <c r="AH94" s="41">
        <f t="shared" si="16"/>
        <v>484.30619999999999</v>
      </c>
      <c r="AI94" s="41">
        <f t="shared" si="17"/>
        <v>484.30619999999999</v>
      </c>
      <c r="AJ94" s="41">
        <f t="shared" si="18"/>
        <v>484.30619999999999</v>
      </c>
      <c r="AK94" s="41">
        <f t="shared" si="19"/>
        <v>493.992324</v>
      </c>
      <c r="AL94" s="41">
        <f t="shared" si="20"/>
        <v>493.992324</v>
      </c>
      <c r="AM94" s="41">
        <f t="shared" si="21"/>
        <v>493.992324</v>
      </c>
      <c r="AN94" s="41">
        <f t="shared" si="22"/>
        <v>503.87217048000002</v>
      </c>
      <c r="AO94" s="41">
        <f t="shared" si="23"/>
        <v>503.87217048000002</v>
      </c>
      <c r="AP94" s="41">
        <f t="shared" si="24"/>
        <v>503.87217048000002</v>
      </c>
      <c r="AQ94" s="41">
        <f t="shared" si="25"/>
        <v>513.94961388960007</v>
      </c>
      <c r="AR94" s="41">
        <f t="shared" si="26"/>
        <v>513.94961388960007</v>
      </c>
      <c r="AS94" s="41">
        <f t="shared" si="27"/>
        <v>513.94961388960007</v>
      </c>
      <c r="AT94" s="43">
        <f t="shared" si="28"/>
        <v>524.22860616739206</v>
      </c>
      <c r="AU94" s="8">
        <f>AF94</f>
        <v>474.81</v>
      </c>
    </row>
    <row r="95" spans="1:47">
      <c r="A95" s="22" t="s">
        <v>16</v>
      </c>
      <c r="B95" s="22">
        <v>412.3</v>
      </c>
      <c r="C95" s="23"/>
      <c r="D95" s="23"/>
      <c r="E95" s="23"/>
      <c r="F95" s="23"/>
      <c r="G95" s="37">
        <v>1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36"/>
      <c r="U95" s="36"/>
      <c r="V95" s="36"/>
      <c r="W95" s="36"/>
      <c r="X95" s="36"/>
      <c r="Y95" s="36"/>
      <c r="Z95" s="36"/>
      <c r="AA95" s="22">
        <f t="shared" si="30"/>
        <v>412.3</v>
      </c>
      <c r="AB95" s="22" t="s">
        <v>16</v>
      </c>
      <c r="AC95" s="41">
        <f t="shared" si="13"/>
        <v>412.3</v>
      </c>
      <c r="AD95" s="41">
        <f t="shared" si="14"/>
        <v>412.3</v>
      </c>
      <c r="AE95" s="41">
        <f t="shared" si="31"/>
        <v>420.54599999999999</v>
      </c>
      <c r="AF95" s="41">
        <f t="shared" si="29"/>
        <v>420.54599999999999</v>
      </c>
      <c r="AG95" s="40">
        <f t="shared" si="15"/>
        <v>420.54599999999999</v>
      </c>
      <c r="AH95" s="41">
        <f t="shared" si="16"/>
        <v>428.95692000000003</v>
      </c>
      <c r="AI95" s="41">
        <f t="shared" si="17"/>
        <v>428.95692000000003</v>
      </c>
      <c r="AJ95" s="41">
        <f t="shared" si="18"/>
        <v>428.95692000000003</v>
      </c>
      <c r="AK95" s="41">
        <f t="shared" si="19"/>
        <v>437.53605840000006</v>
      </c>
      <c r="AL95" s="41">
        <f t="shared" si="20"/>
        <v>437.53605840000006</v>
      </c>
      <c r="AM95" s="41">
        <f t="shared" si="21"/>
        <v>437.53605840000006</v>
      </c>
      <c r="AN95" s="41">
        <f t="shared" si="22"/>
        <v>446.28677956800004</v>
      </c>
      <c r="AO95" s="41">
        <f t="shared" si="23"/>
        <v>446.28677956800004</v>
      </c>
      <c r="AP95" s="41">
        <f t="shared" si="24"/>
        <v>446.28677956800004</v>
      </c>
      <c r="AQ95" s="41">
        <f t="shared" si="25"/>
        <v>455.21251515936007</v>
      </c>
      <c r="AR95" s="41">
        <f t="shared" si="26"/>
        <v>455.21251515936007</v>
      </c>
      <c r="AS95" s="41">
        <f t="shared" si="27"/>
        <v>455.21251515936007</v>
      </c>
      <c r="AT95" s="43">
        <f t="shared" si="28"/>
        <v>464.31676546254727</v>
      </c>
      <c r="AU95" s="8">
        <f>AG95</f>
        <v>420.54599999999999</v>
      </c>
    </row>
    <row r="96" spans="1:47">
      <c r="A96" s="22" t="s">
        <v>17</v>
      </c>
      <c r="B96" s="22">
        <v>465.5</v>
      </c>
      <c r="C96" s="23"/>
      <c r="D96" s="23"/>
      <c r="E96" s="23"/>
      <c r="F96" s="23"/>
      <c r="G96" s="23"/>
      <c r="H96" s="37">
        <v>1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36"/>
      <c r="U96" s="36"/>
      <c r="V96" s="36"/>
      <c r="W96" s="36"/>
      <c r="X96" s="36"/>
      <c r="Y96" s="36"/>
      <c r="Z96" s="36"/>
      <c r="AA96" s="22">
        <f t="shared" si="30"/>
        <v>465.5</v>
      </c>
      <c r="AB96" s="22" t="s">
        <v>17</v>
      </c>
      <c r="AC96" s="41">
        <f t="shared" si="13"/>
        <v>465.5</v>
      </c>
      <c r="AD96" s="41">
        <f t="shared" si="14"/>
        <v>465.5</v>
      </c>
      <c r="AE96" s="41">
        <f t="shared" si="31"/>
        <v>474.81</v>
      </c>
      <c r="AF96" s="41">
        <f t="shared" si="29"/>
        <v>474.81</v>
      </c>
      <c r="AG96" s="41">
        <f t="shared" si="15"/>
        <v>474.81</v>
      </c>
      <c r="AH96" s="40">
        <f t="shared" si="16"/>
        <v>484.30619999999999</v>
      </c>
      <c r="AI96" s="41">
        <f t="shared" si="17"/>
        <v>484.30619999999999</v>
      </c>
      <c r="AJ96" s="41">
        <f t="shared" si="18"/>
        <v>484.30619999999999</v>
      </c>
      <c r="AK96" s="41">
        <f t="shared" si="19"/>
        <v>493.992324</v>
      </c>
      <c r="AL96" s="41">
        <f t="shared" si="20"/>
        <v>493.992324</v>
      </c>
      <c r="AM96" s="41">
        <f t="shared" si="21"/>
        <v>493.992324</v>
      </c>
      <c r="AN96" s="41">
        <f t="shared" si="22"/>
        <v>503.87217048000002</v>
      </c>
      <c r="AO96" s="41">
        <f t="shared" si="23"/>
        <v>503.87217048000002</v>
      </c>
      <c r="AP96" s="41">
        <f t="shared" si="24"/>
        <v>503.87217048000002</v>
      </c>
      <c r="AQ96" s="41">
        <f t="shared" si="25"/>
        <v>513.94961388960007</v>
      </c>
      <c r="AR96" s="41">
        <f t="shared" si="26"/>
        <v>513.94961388960007</v>
      </c>
      <c r="AS96" s="41">
        <f t="shared" si="27"/>
        <v>513.94961388960007</v>
      </c>
      <c r="AT96" s="43">
        <f t="shared" si="28"/>
        <v>524.22860616739206</v>
      </c>
      <c r="AU96" s="8">
        <f>AH96</f>
        <v>484.30619999999999</v>
      </c>
    </row>
    <row r="97" spans="1:47">
      <c r="A97" s="22" t="s">
        <v>73</v>
      </c>
      <c r="B97" s="22">
        <v>412.3</v>
      </c>
      <c r="C97" s="23"/>
      <c r="D97" s="23"/>
      <c r="E97" s="23"/>
      <c r="F97" s="23"/>
      <c r="G97" s="23"/>
      <c r="H97" s="23"/>
      <c r="I97" s="37">
        <v>1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36"/>
      <c r="U97" s="36"/>
      <c r="V97" s="36"/>
      <c r="W97" s="36"/>
      <c r="X97" s="36"/>
      <c r="Y97" s="36"/>
      <c r="Z97" s="36"/>
      <c r="AA97" s="22">
        <f>B97*(C97+D97+E97+F97+G97+H97+I97)</f>
        <v>412.3</v>
      </c>
      <c r="AB97" s="22" t="s">
        <v>73</v>
      </c>
      <c r="AC97" s="41">
        <f t="shared" si="13"/>
        <v>412.3</v>
      </c>
      <c r="AD97" s="41">
        <f t="shared" si="14"/>
        <v>412.3</v>
      </c>
      <c r="AE97" s="41">
        <f t="shared" si="31"/>
        <v>420.54599999999999</v>
      </c>
      <c r="AF97" s="41">
        <f t="shared" si="29"/>
        <v>420.54599999999999</v>
      </c>
      <c r="AG97" s="41">
        <f t="shared" si="15"/>
        <v>420.54599999999999</v>
      </c>
      <c r="AH97" s="41">
        <f t="shared" si="16"/>
        <v>428.95692000000003</v>
      </c>
      <c r="AI97" s="40">
        <f t="shared" si="17"/>
        <v>428.95692000000003</v>
      </c>
      <c r="AJ97" s="41">
        <f t="shared" si="18"/>
        <v>428.95692000000003</v>
      </c>
      <c r="AK97" s="41">
        <f t="shared" si="19"/>
        <v>437.53605840000006</v>
      </c>
      <c r="AL97" s="41">
        <f t="shared" si="20"/>
        <v>437.53605840000006</v>
      </c>
      <c r="AM97" s="41">
        <f t="shared" si="21"/>
        <v>437.53605840000006</v>
      </c>
      <c r="AN97" s="41">
        <f t="shared" si="22"/>
        <v>446.28677956800004</v>
      </c>
      <c r="AO97" s="41">
        <f t="shared" si="23"/>
        <v>446.28677956800004</v>
      </c>
      <c r="AP97" s="41">
        <f t="shared" si="24"/>
        <v>446.28677956800004</v>
      </c>
      <c r="AQ97" s="41">
        <f t="shared" si="25"/>
        <v>455.21251515936007</v>
      </c>
      <c r="AR97" s="41">
        <f t="shared" si="26"/>
        <v>455.21251515936007</v>
      </c>
      <c r="AS97" s="41">
        <f t="shared" si="27"/>
        <v>455.21251515936007</v>
      </c>
      <c r="AT97" s="43">
        <f t="shared" si="28"/>
        <v>464.31676546254727</v>
      </c>
      <c r="AU97" s="8">
        <f>AI97</f>
        <v>428.95692000000003</v>
      </c>
    </row>
    <row r="98" spans="1:47">
      <c r="A98" s="22" t="s">
        <v>74</v>
      </c>
      <c r="B98" s="22">
        <v>465.5</v>
      </c>
      <c r="C98" s="23"/>
      <c r="D98" s="23"/>
      <c r="E98" s="23"/>
      <c r="F98" s="23"/>
      <c r="G98" s="23"/>
      <c r="H98" s="23"/>
      <c r="I98" s="23"/>
      <c r="J98" s="37">
        <v>1</v>
      </c>
      <c r="K98" s="23"/>
      <c r="L98" s="23"/>
      <c r="M98" s="23"/>
      <c r="N98" s="23"/>
      <c r="O98" s="23"/>
      <c r="P98" s="23"/>
      <c r="Q98" s="23"/>
      <c r="R98" s="23"/>
      <c r="S98" s="23"/>
      <c r="T98" s="36"/>
      <c r="U98" s="36"/>
      <c r="V98" s="36"/>
      <c r="W98" s="36"/>
      <c r="X98" s="36"/>
      <c r="Y98" s="36"/>
      <c r="Z98" s="36"/>
      <c r="AA98" s="22">
        <f>B98*(C98+D98+E98+F98+G98+H98+I98+J98+K98+L98+M98+T98)</f>
        <v>465.5</v>
      </c>
      <c r="AB98" s="22" t="s">
        <v>74</v>
      </c>
      <c r="AC98" s="41">
        <f t="shared" si="13"/>
        <v>465.5</v>
      </c>
      <c r="AD98" s="41">
        <f t="shared" si="14"/>
        <v>465.5</v>
      </c>
      <c r="AE98" s="41">
        <f t="shared" si="31"/>
        <v>474.81</v>
      </c>
      <c r="AF98" s="41">
        <f t="shared" si="29"/>
        <v>474.81</v>
      </c>
      <c r="AG98" s="41">
        <f t="shared" si="15"/>
        <v>474.81</v>
      </c>
      <c r="AH98" s="41">
        <f t="shared" si="16"/>
        <v>484.30619999999999</v>
      </c>
      <c r="AI98" s="41">
        <f t="shared" si="17"/>
        <v>484.30619999999999</v>
      </c>
      <c r="AJ98" s="40">
        <f t="shared" si="18"/>
        <v>484.30619999999999</v>
      </c>
      <c r="AK98" s="41">
        <f t="shared" si="19"/>
        <v>493.992324</v>
      </c>
      <c r="AL98" s="41">
        <f t="shared" si="20"/>
        <v>493.992324</v>
      </c>
      <c r="AM98" s="41">
        <f t="shared" si="21"/>
        <v>493.992324</v>
      </c>
      <c r="AN98" s="41">
        <f t="shared" si="22"/>
        <v>503.87217048000002</v>
      </c>
      <c r="AO98" s="41">
        <f t="shared" si="23"/>
        <v>503.87217048000002</v>
      </c>
      <c r="AP98" s="41">
        <f t="shared" si="24"/>
        <v>503.87217048000002</v>
      </c>
      <c r="AQ98" s="41">
        <f t="shared" si="25"/>
        <v>513.94961388960007</v>
      </c>
      <c r="AR98" s="41">
        <f t="shared" si="26"/>
        <v>513.94961388960007</v>
      </c>
      <c r="AS98" s="41">
        <f t="shared" si="27"/>
        <v>513.94961388960007</v>
      </c>
      <c r="AT98" s="43">
        <f t="shared" si="28"/>
        <v>524.22860616739206</v>
      </c>
      <c r="AU98" s="8">
        <f>AJ98</f>
        <v>484.30619999999999</v>
      </c>
    </row>
    <row r="99" spans="1:47">
      <c r="A99" s="22" t="s">
        <v>75</v>
      </c>
      <c r="B99" s="22">
        <v>412.3</v>
      </c>
      <c r="C99" s="23"/>
      <c r="D99" s="23"/>
      <c r="E99" s="23"/>
      <c r="F99" s="23"/>
      <c r="G99" s="23"/>
      <c r="H99" s="23"/>
      <c r="I99" s="23"/>
      <c r="J99" s="23"/>
      <c r="K99" s="37">
        <v>1</v>
      </c>
      <c r="L99" s="23"/>
      <c r="M99" s="23"/>
      <c r="N99" s="23"/>
      <c r="O99" s="23"/>
      <c r="P99" s="23"/>
      <c r="Q99" s="23"/>
      <c r="R99" s="23"/>
      <c r="S99" s="23"/>
      <c r="T99" s="36"/>
      <c r="U99" s="36"/>
      <c r="V99" s="36"/>
      <c r="W99" s="36"/>
      <c r="X99" s="36"/>
      <c r="Y99" s="36"/>
      <c r="Z99" s="36"/>
      <c r="AA99" s="22">
        <f>B99*(C99+D99+E99+F99+G99+H99+I99+J99+K99+L99+M99+T99)</f>
        <v>412.3</v>
      </c>
      <c r="AB99" s="22" t="s">
        <v>75</v>
      </c>
      <c r="AC99" s="41">
        <f t="shared" si="13"/>
        <v>412.3</v>
      </c>
      <c r="AD99" s="41">
        <f t="shared" si="14"/>
        <v>412.3</v>
      </c>
      <c r="AE99" s="41">
        <f t="shared" si="31"/>
        <v>420.54599999999999</v>
      </c>
      <c r="AF99" s="41">
        <f t="shared" si="29"/>
        <v>420.54599999999999</v>
      </c>
      <c r="AG99" s="41">
        <f t="shared" si="15"/>
        <v>420.54599999999999</v>
      </c>
      <c r="AH99" s="41">
        <f t="shared" si="16"/>
        <v>428.95692000000003</v>
      </c>
      <c r="AI99" s="41">
        <f t="shared" si="17"/>
        <v>428.95692000000003</v>
      </c>
      <c r="AJ99" s="41">
        <f t="shared" si="18"/>
        <v>428.95692000000003</v>
      </c>
      <c r="AK99" s="40">
        <f t="shared" si="19"/>
        <v>437.53605840000006</v>
      </c>
      <c r="AL99" s="41">
        <f t="shared" si="20"/>
        <v>437.53605840000006</v>
      </c>
      <c r="AM99" s="41">
        <f t="shared" si="21"/>
        <v>437.53605840000006</v>
      </c>
      <c r="AN99" s="41">
        <f t="shared" si="22"/>
        <v>446.28677956800004</v>
      </c>
      <c r="AO99" s="41">
        <f t="shared" si="23"/>
        <v>446.28677956800004</v>
      </c>
      <c r="AP99" s="41">
        <f t="shared" si="24"/>
        <v>446.28677956800004</v>
      </c>
      <c r="AQ99" s="41">
        <f t="shared" si="25"/>
        <v>455.21251515936007</v>
      </c>
      <c r="AR99" s="41">
        <f t="shared" si="26"/>
        <v>455.21251515936007</v>
      </c>
      <c r="AS99" s="41">
        <f t="shared" si="27"/>
        <v>455.21251515936007</v>
      </c>
      <c r="AT99" s="43">
        <f t="shared" si="28"/>
        <v>464.31676546254727</v>
      </c>
      <c r="AU99" s="8">
        <f>AK99</f>
        <v>437.53605840000006</v>
      </c>
    </row>
    <row r="100" spans="1:47">
      <c r="A100" s="22" t="s">
        <v>76</v>
      </c>
      <c r="B100" s="22">
        <v>465.5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37">
        <v>1</v>
      </c>
      <c r="M100" s="23"/>
      <c r="N100" s="23"/>
      <c r="O100" s="23"/>
      <c r="P100" s="23"/>
      <c r="Q100" s="23"/>
      <c r="R100" s="23"/>
      <c r="S100" s="23"/>
      <c r="T100" s="36"/>
      <c r="U100" s="36"/>
      <c r="V100" s="36"/>
      <c r="W100" s="36"/>
      <c r="X100" s="36"/>
      <c r="Y100" s="36"/>
      <c r="Z100" s="36"/>
      <c r="AA100" s="22">
        <f>B100*(C100+D100+E100+F100+G100+H100+I100+J100+K100+L100+M100+T100)</f>
        <v>465.5</v>
      </c>
      <c r="AB100" s="22" t="s">
        <v>76</v>
      </c>
      <c r="AC100" s="41">
        <f t="shared" si="13"/>
        <v>465.5</v>
      </c>
      <c r="AD100" s="41">
        <f t="shared" si="14"/>
        <v>465.5</v>
      </c>
      <c r="AE100" s="41">
        <f t="shared" si="31"/>
        <v>474.81</v>
      </c>
      <c r="AF100" s="41">
        <f t="shared" si="29"/>
        <v>474.81</v>
      </c>
      <c r="AG100" s="41">
        <f t="shared" si="15"/>
        <v>474.81</v>
      </c>
      <c r="AH100" s="41">
        <f t="shared" si="16"/>
        <v>484.30619999999999</v>
      </c>
      <c r="AI100" s="41">
        <f t="shared" si="17"/>
        <v>484.30619999999999</v>
      </c>
      <c r="AJ100" s="41">
        <f t="shared" si="18"/>
        <v>484.30619999999999</v>
      </c>
      <c r="AK100" s="41">
        <f t="shared" si="19"/>
        <v>493.992324</v>
      </c>
      <c r="AL100" s="40">
        <f t="shared" si="20"/>
        <v>493.992324</v>
      </c>
      <c r="AM100" s="41">
        <f t="shared" si="21"/>
        <v>493.992324</v>
      </c>
      <c r="AN100" s="41">
        <f t="shared" si="22"/>
        <v>503.87217048000002</v>
      </c>
      <c r="AO100" s="41">
        <f t="shared" si="23"/>
        <v>503.87217048000002</v>
      </c>
      <c r="AP100" s="41">
        <f t="shared" si="24"/>
        <v>503.87217048000002</v>
      </c>
      <c r="AQ100" s="41">
        <f t="shared" si="25"/>
        <v>513.94961388960007</v>
      </c>
      <c r="AR100" s="41">
        <f t="shared" si="26"/>
        <v>513.94961388960007</v>
      </c>
      <c r="AS100" s="41">
        <f t="shared" si="27"/>
        <v>513.94961388960007</v>
      </c>
      <c r="AT100" s="43">
        <f t="shared" si="28"/>
        <v>524.22860616739206</v>
      </c>
      <c r="AU100" s="8">
        <f>AL100</f>
        <v>493.992324</v>
      </c>
    </row>
    <row r="101" spans="1:47">
      <c r="A101" s="22" t="s">
        <v>77</v>
      </c>
      <c r="B101" s="22">
        <v>412.3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37">
        <v>1</v>
      </c>
      <c r="N101" s="23"/>
      <c r="O101" s="23"/>
      <c r="P101" s="23"/>
      <c r="Q101" s="23"/>
      <c r="R101" s="23"/>
      <c r="S101" s="23"/>
      <c r="T101" s="36"/>
      <c r="U101" s="36"/>
      <c r="V101" s="36"/>
      <c r="W101" s="36"/>
      <c r="X101" s="36"/>
      <c r="Y101" s="36"/>
      <c r="Z101" s="36"/>
      <c r="AA101" s="22">
        <f>B101*(C101+D101+E101+F101+G101+H101+I101+J101+K101+L101+M101+T101)</f>
        <v>412.3</v>
      </c>
      <c r="AB101" s="22" t="s">
        <v>77</v>
      </c>
      <c r="AC101" s="41">
        <f t="shared" si="13"/>
        <v>412.3</v>
      </c>
      <c r="AD101" s="41">
        <f t="shared" si="14"/>
        <v>412.3</v>
      </c>
      <c r="AE101" s="41">
        <f t="shared" si="31"/>
        <v>420.54599999999999</v>
      </c>
      <c r="AF101" s="41">
        <f t="shared" si="29"/>
        <v>420.54599999999999</v>
      </c>
      <c r="AG101" s="41">
        <f t="shared" si="15"/>
        <v>420.54599999999999</v>
      </c>
      <c r="AH101" s="41">
        <f t="shared" si="16"/>
        <v>428.95692000000003</v>
      </c>
      <c r="AI101" s="41">
        <f t="shared" si="17"/>
        <v>428.95692000000003</v>
      </c>
      <c r="AJ101" s="41">
        <f t="shared" si="18"/>
        <v>428.95692000000003</v>
      </c>
      <c r="AK101" s="41">
        <f t="shared" si="19"/>
        <v>437.53605840000006</v>
      </c>
      <c r="AL101" s="41">
        <f t="shared" si="20"/>
        <v>437.53605840000006</v>
      </c>
      <c r="AM101" s="40">
        <f t="shared" si="21"/>
        <v>437.53605840000006</v>
      </c>
      <c r="AN101" s="41">
        <f t="shared" si="22"/>
        <v>446.28677956800004</v>
      </c>
      <c r="AO101" s="41">
        <f t="shared" si="23"/>
        <v>446.28677956800004</v>
      </c>
      <c r="AP101" s="41">
        <f t="shared" si="24"/>
        <v>446.28677956800004</v>
      </c>
      <c r="AQ101" s="41">
        <f t="shared" si="25"/>
        <v>455.21251515936007</v>
      </c>
      <c r="AR101" s="41">
        <f t="shared" si="26"/>
        <v>455.21251515936007</v>
      </c>
      <c r="AS101" s="41">
        <f t="shared" si="27"/>
        <v>455.21251515936007</v>
      </c>
      <c r="AT101" s="43">
        <f t="shared" si="28"/>
        <v>464.31676546254727</v>
      </c>
      <c r="AU101" s="8">
        <f>AM101</f>
        <v>437.53605840000006</v>
      </c>
    </row>
    <row r="102" spans="1:47">
      <c r="A102" s="22" t="s">
        <v>78</v>
      </c>
      <c r="B102" s="22">
        <v>465.5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37">
        <v>1</v>
      </c>
      <c r="O102" s="23"/>
      <c r="P102" s="23"/>
      <c r="Q102" s="23"/>
      <c r="R102" s="23"/>
      <c r="S102" s="23"/>
      <c r="T102" s="36"/>
      <c r="U102" s="36"/>
      <c r="V102" s="36"/>
      <c r="W102" s="36"/>
      <c r="X102" s="36"/>
      <c r="Y102" s="36"/>
      <c r="Z102" s="36"/>
      <c r="AA102" s="22">
        <f t="shared" ref="AA102:AA108" si="32">SUM(C102:T102)*B102</f>
        <v>465.5</v>
      </c>
      <c r="AB102" s="22" t="s">
        <v>78</v>
      </c>
      <c r="AC102" s="41">
        <f t="shared" si="13"/>
        <v>465.5</v>
      </c>
      <c r="AD102" s="41">
        <f t="shared" si="14"/>
        <v>465.5</v>
      </c>
      <c r="AE102" s="41">
        <f t="shared" si="31"/>
        <v>474.81</v>
      </c>
      <c r="AF102" s="41">
        <f t="shared" si="29"/>
        <v>474.81</v>
      </c>
      <c r="AG102" s="41">
        <f t="shared" si="15"/>
        <v>474.81</v>
      </c>
      <c r="AH102" s="41">
        <f t="shared" si="16"/>
        <v>484.30619999999999</v>
      </c>
      <c r="AI102" s="41">
        <f t="shared" si="17"/>
        <v>484.30619999999999</v>
      </c>
      <c r="AJ102" s="41">
        <f t="shared" si="18"/>
        <v>484.30619999999999</v>
      </c>
      <c r="AK102" s="41">
        <f t="shared" si="19"/>
        <v>493.992324</v>
      </c>
      <c r="AL102" s="41">
        <f t="shared" si="20"/>
        <v>493.992324</v>
      </c>
      <c r="AM102" s="41">
        <f t="shared" si="21"/>
        <v>493.992324</v>
      </c>
      <c r="AN102" s="40">
        <f t="shared" si="22"/>
        <v>503.87217048000002</v>
      </c>
      <c r="AO102" s="41">
        <f t="shared" si="23"/>
        <v>503.87217048000002</v>
      </c>
      <c r="AP102" s="41">
        <f t="shared" si="24"/>
        <v>503.87217048000002</v>
      </c>
      <c r="AQ102" s="41">
        <f t="shared" si="25"/>
        <v>513.94961388960007</v>
      </c>
      <c r="AR102" s="41">
        <f t="shared" si="26"/>
        <v>513.94961388960007</v>
      </c>
      <c r="AS102" s="41">
        <f t="shared" si="27"/>
        <v>513.94961388960007</v>
      </c>
      <c r="AT102" s="43">
        <f t="shared" si="28"/>
        <v>524.22860616739206</v>
      </c>
      <c r="AU102" s="8">
        <f>AN102</f>
        <v>503.87217048000002</v>
      </c>
    </row>
    <row r="103" spans="1:47">
      <c r="A103" s="22" t="s">
        <v>118</v>
      </c>
      <c r="B103" s="22">
        <v>412.3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37">
        <v>1</v>
      </c>
      <c r="P103" s="23"/>
      <c r="Q103" s="23"/>
      <c r="R103" s="23"/>
      <c r="S103" s="23"/>
      <c r="T103" s="36"/>
      <c r="U103" s="36"/>
      <c r="V103" s="36"/>
      <c r="W103" s="36"/>
      <c r="X103" s="36"/>
      <c r="Y103" s="36"/>
      <c r="Z103" s="36"/>
      <c r="AA103" s="22">
        <f t="shared" si="32"/>
        <v>412.3</v>
      </c>
      <c r="AB103" s="22" t="s">
        <v>118</v>
      </c>
      <c r="AC103" s="41">
        <f t="shared" si="13"/>
        <v>412.3</v>
      </c>
      <c r="AD103" s="41">
        <f t="shared" si="14"/>
        <v>412.3</v>
      </c>
      <c r="AE103" s="41">
        <f t="shared" si="31"/>
        <v>420.54599999999999</v>
      </c>
      <c r="AF103" s="41">
        <f t="shared" si="29"/>
        <v>420.54599999999999</v>
      </c>
      <c r="AG103" s="41">
        <f t="shared" si="15"/>
        <v>420.54599999999999</v>
      </c>
      <c r="AH103" s="41">
        <f t="shared" si="16"/>
        <v>428.95692000000003</v>
      </c>
      <c r="AI103" s="41">
        <f t="shared" si="17"/>
        <v>428.95692000000003</v>
      </c>
      <c r="AJ103" s="41">
        <f t="shared" si="18"/>
        <v>428.95692000000003</v>
      </c>
      <c r="AK103" s="41">
        <f t="shared" si="19"/>
        <v>437.53605840000006</v>
      </c>
      <c r="AL103" s="41">
        <f t="shared" si="20"/>
        <v>437.53605840000006</v>
      </c>
      <c r="AM103" s="41">
        <f t="shared" si="21"/>
        <v>437.53605840000006</v>
      </c>
      <c r="AN103" s="44">
        <f t="shared" si="22"/>
        <v>446.28677956800004</v>
      </c>
      <c r="AO103" s="40">
        <f t="shared" si="23"/>
        <v>446.28677956800004</v>
      </c>
      <c r="AP103" s="41">
        <f t="shared" si="24"/>
        <v>446.28677956800004</v>
      </c>
      <c r="AQ103" s="41">
        <f t="shared" si="25"/>
        <v>455.21251515936007</v>
      </c>
      <c r="AR103" s="41">
        <f t="shared" si="26"/>
        <v>455.21251515936007</v>
      </c>
      <c r="AS103" s="41">
        <f t="shared" si="27"/>
        <v>455.21251515936007</v>
      </c>
      <c r="AT103" s="43">
        <f t="shared" si="28"/>
        <v>464.31676546254727</v>
      </c>
      <c r="AU103" s="8">
        <f>AO103</f>
        <v>446.28677956800004</v>
      </c>
    </row>
    <row r="104" spans="1:47">
      <c r="A104" s="22" t="s">
        <v>119</v>
      </c>
      <c r="B104" s="22">
        <v>465.5</v>
      </c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37">
        <v>1</v>
      </c>
      <c r="Q104" s="23"/>
      <c r="R104" s="23"/>
      <c r="S104" s="23"/>
      <c r="T104" s="36"/>
      <c r="U104" s="36"/>
      <c r="V104" s="36"/>
      <c r="W104" s="36"/>
      <c r="X104" s="36"/>
      <c r="Y104" s="36"/>
      <c r="Z104" s="36"/>
      <c r="AA104" s="22">
        <f t="shared" si="32"/>
        <v>465.5</v>
      </c>
      <c r="AB104" s="22" t="s">
        <v>119</v>
      </c>
      <c r="AC104" s="41">
        <f t="shared" si="13"/>
        <v>465.5</v>
      </c>
      <c r="AD104" s="41">
        <f t="shared" si="14"/>
        <v>465.5</v>
      </c>
      <c r="AE104" s="41">
        <f t="shared" si="31"/>
        <v>474.81</v>
      </c>
      <c r="AF104" s="41">
        <f t="shared" si="29"/>
        <v>474.81</v>
      </c>
      <c r="AG104" s="41">
        <f t="shared" si="15"/>
        <v>474.81</v>
      </c>
      <c r="AH104" s="41">
        <f t="shared" si="16"/>
        <v>484.30619999999999</v>
      </c>
      <c r="AI104" s="41">
        <f t="shared" si="17"/>
        <v>484.30619999999999</v>
      </c>
      <c r="AJ104" s="41">
        <f t="shared" si="18"/>
        <v>484.30619999999999</v>
      </c>
      <c r="AK104" s="41">
        <f t="shared" si="19"/>
        <v>493.992324</v>
      </c>
      <c r="AL104" s="41">
        <f t="shared" si="20"/>
        <v>493.992324</v>
      </c>
      <c r="AM104" s="41">
        <f t="shared" si="21"/>
        <v>493.992324</v>
      </c>
      <c r="AN104" s="44">
        <f t="shared" si="22"/>
        <v>503.87217048000002</v>
      </c>
      <c r="AO104" s="41">
        <f t="shared" si="23"/>
        <v>503.87217048000002</v>
      </c>
      <c r="AP104" s="40">
        <f t="shared" si="24"/>
        <v>503.87217048000002</v>
      </c>
      <c r="AQ104" s="41">
        <f t="shared" si="25"/>
        <v>513.94961388960007</v>
      </c>
      <c r="AR104" s="41">
        <f t="shared" si="26"/>
        <v>513.94961388960007</v>
      </c>
      <c r="AS104" s="41">
        <f t="shared" si="27"/>
        <v>513.94961388960007</v>
      </c>
      <c r="AT104" s="43">
        <f t="shared" si="28"/>
        <v>524.22860616739206</v>
      </c>
      <c r="AU104" s="8">
        <f>AP104</f>
        <v>503.87217048000002</v>
      </c>
    </row>
    <row r="105" spans="1:47">
      <c r="A105" s="22" t="s">
        <v>120</v>
      </c>
      <c r="B105" s="22">
        <v>412.3</v>
      </c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37">
        <v>1</v>
      </c>
      <c r="R105" s="23"/>
      <c r="S105" s="23"/>
      <c r="T105" s="36"/>
      <c r="U105" s="36"/>
      <c r="V105" s="36"/>
      <c r="W105" s="36"/>
      <c r="X105" s="36"/>
      <c r="Y105" s="36"/>
      <c r="Z105" s="36"/>
      <c r="AA105" s="22">
        <f t="shared" si="32"/>
        <v>412.3</v>
      </c>
      <c r="AB105" s="22" t="s">
        <v>120</v>
      </c>
      <c r="AC105" s="41">
        <f t="shared" si="13"/>
        <v>412.3</v>
      </c>
      <c r="AD105" s="41">
        <f t="shared" si="14"/>
        <v>412.3</v>
      </c>
      <c r="AE105" s="41">
        <f t="shared" si="31"/>
        <v>420.54599999999999</v>
      </c>
      <c r="AF105" s="41">
        <f t="shared" si="29"/>
        <v>420.54599999999999</v>
      </c>
      <c r="AG105" s="41">
        <f t="shared" si="15"/>
        <v>420.54599999999999</v>
      </c>
      <c r="AH105" s="41">
        <f t="shared" si="16"/>
        <v>428.95692000000003</v>
      </c>
      <c r="AI105" s="41">
        <f t="shared" si="17"/>
        <v>428.95692000000003</v>
      </c>
      <c r="AJ105" s="41">
        <f t="shared" si="18"/>
        <v>428.95692000000003</v>
      </c>
      <c r="AK105" s="41">
        <f t="shared" si="19"/>
        <v>437.53605840000006</v>
      </c>
      <c r="AL105" s="41">
        <f t="shared" si="20"/>
        <v>437.53605840000006</v>
      </c>
      <c r="AM105" s="41">
        <f t="shared" si="21"/>
        <v>437.53605840000006</v>
      </c>
      <c r="AN105" s="44">
        <f t="shared" si="22"/>
        <v>446.28677956800004</v>
      </c>
      <c r="AO105" s="41">
        <f t="shared" si="23"/>
        <v>446.28677956800004</v>
      </c>
      <c r="AP105" s="41">
        <f t="shared" si="24"/>
        <v>446.28677956800004</v>
      </c>
      <c r="AQ105" s="40">
        <f t="shared" si="25"/>
        <v>455.21251515936007</v>
      </c>
      <c r="AR105" s="41">
        <f t="shared" si="26"/>
        <v>455.21251515936007</v>
      </c>
      <c r="AS105" s="41">
        <f t="shared" si="27"/>
        <v>455.21251515936007</v>
      </c>
      <c r="AT105" s="43">
        <f t="shared" si="28"/>
        <v>464.31676546254727</v>
      </c>
      <c r="AU105" s="8">
        <f>AQ105</f>
        <v>455.21251515936007</v>
      </c>
    </row>
    <row r="106" spans="1:47">
      <c r="A106" s="22" t="s">
        <v>121</v>
      </c>
      <c r="B106" s="22">
        <v>465.5</v>
      </c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37">
        <v>1</v>
      </c>
      <c r="S106" s="23"/>
      <c r="T106" s="36"/>
      <c r="U106" s="36"/>
      <c r="V106" s="36"/>
      <c r="W106" s="36"/>
      <c r="X106" s="36"/>
      <c r="Y106" s="36"/>
      <c r="Z106" s="36"/>
      <c r="AA106" s="22">
        <f t="shared" si="32"/>
        <v>465.5</v>
      </c>
      <c r="AB106" s="22" t="s">
        <v>121</v>
      </c>
      <c r="AC106" s="41">
        <f t="shared" si="13"/>
        <v>465.5</v>
      </c>
      <c r="AD106" s="41">
        <f t="shared" si="14"/>
        <v>465.5</v>
      </c>
      <c r="AE106" s="41">
        <f t="shared" si="31"/>
        <v>474.81</v>
      </c>
      <c r="AF106" s="41">
        <f t="shared" si="29"/>
        <v>474.81</v>
      </c>
      <c r="AG106" s="41">
        <f t="shared" si="15"/>
        <v>474.81</v>
      </c>
      <c r="AH106" s="41">
        <f t="shared" si="16"/>
        <v>484.30619999999999</v>
      </c>
      <c r="AI106" s="41">
        <f t="shared" si="17"/>
        <v>484.30619999999999</v>
      </c>
      <c r="AJ106" s="41">
        <f t="shared" si="18"/>
        <v>484.30619999999999</v>
      </c>
      <c r="AK106" s="41">
        <f t="shared" si="19"/>
        <v>493.992324</v>
      </c>
      <c r="AL106" s="41">
        <f t="shared" si="20"/>
        <v>493.992324</v>
      </c>
      <c r="AM106" s="41">
        <f t="shared" si="21"/>
        <v>493.992324</v>
      </c>
      <c r="AN106" s="44">
        <f t="shared" si="22"/>
        <v>503.87217048000002</v>
      </c>
      <c r="AO106" s="41">
        <f t="shared" si="23"/>
        <v>503.87217048000002</v>
      </c>
      <c r="AP106" s="41">
        <f t="shared" si="24"/>
        <v>503.87217048000002</v>
      </c>
      <c r="AQ106" s="41">
        <f t="shared" si="25"/>
        <v>513.94961388960007</v>
      </c>
      <c r="AR106" s="40">
        <f t="shared" si="26"/>
        <v>513.94961388960007</v>
      </c>
      <c r="AS106" s="41">
        <f t="shared" si="27"/>
        <v>513.94961388960007</v>
      </c>
      <c r="AT106" s="43">
        <f t="shared" si="28"/>
        <v>524.22860616739206</v>
      </c>
      <c r="AU106" s="8">
        <f>AR106</f>
        <v>513.94961388960007</v>
      </c>
    </row>
    <row r="107" spans="1:47">
      <c r="A107" s="22" t="s">
        <v>122</v>
      </c>
      <c r="B107" s="22">
        <v>412.3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37">
        <v>1</v>
      </c>
      <c r="T107" s="36"/>
      <c r="U107" s="36"/>
      <c r="V107" s="36"/>
      <c r="W107" s="36"/>
      <c r="X107" s="36"/>
      <c r="Y107" s="36"/>
      <c r="Z107" s="36"/>
      <c r="AA107" s="22">
        <f t="shared" si="32"/>
        <v>412.3</v>
      </c>
      <c r="AB107" s="22" t="s">
        <v>122</v>
      </c>
      <c r="AC107" s="41">
        <f t="shared" si="13"/>
        <v>412.3</v>
      </c>
      <c r="AD107" s="41">
        <f t="shared" si="14"/>
        <v>412.3</v>
      </c>
      <c r="AE107" s="41">
        <f t="shared" si="31"/>
        <v>420.54599999999999</v>
      </c>
      <c r="AF107" s="41">
        <f t="shared" si="29"/>
        <v>420.54599999999999</v>
      </c>
      <c r="AG107" s="41">
        <f t="shared" si="15"/>
        <v>420.54599999999999</v>
      </c>
      <c r="AH107" s="41">
        <f t="shared" si="16"/>
        <v>428.95692000000003</v>
      </c>
      <c r="AI107" s="41">
        <f t="shared" si="17"/>
        <v>428.95692000000003</v>
      </c>
      <c r="AJ107" s="41">
        <f t="shared" si="18"/>
        <v>428.95692000000003</v>
      </c>
      <c r="AK107" s="41">
        <f t="shared" si="19"/>
        <v>437.53605840000006</v>
      </c>
      <c r="AL107" s="41">
        <f t="shared" si="20"/>
        <v>437.53605840000006</v>
      </c>
      <c r="AM107" s="41">
        <f t="shared" si="21"/>
        <v>437.53605840000006</v>
      </c>
      <c r="AN107" s="44">
        <f t="shared" si="22"/>
        <v>446.28677956800004</v>
      </c>
      <c r="AO107" s="41">
        <f t="shared" si="23"/>
        <v>446.28677956800004</v>
      </c>
      <c r="AP107" s="41">
        <f t="shared" si="24"/>
        <v>446.28677956800004</v>
      </c>
      <c r="AQ107" s="41">
        <f t="shared" si="25"/>
        <v>455.21251515936007</v>
      </c>
      <c r="AR107" s="41">
        <f t="shared" si="26"/>
        <v>455.21251515936007</v>
      </c>
      <c r="AS107" s="40">
        <f t="shared" si="27"/>
        <v>455.21251515936007</v>
      </c>
      <c r="AT107" s="43">
        <f t="shared" si="28"/>
        <v>464.31676546254727</v>
      </c>
      <c r="AU107" s="8">
        <f>AS107</f>
        <v>455.21251515936007</v>
      </c>
    </row>
    <row r="108" spans="1:47">
      <c r="A108" s="22" t="s">
        <v>123</v>
      </c>
      <c r="B108" s="22">
        <v>465.5</v>
      </c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38">
        <v>1</v>
      </c>
      <c r="U108" s="38"/>
      <c r="V108" s="38"/>
      <c r="W108" s="38"/>
      <c r="X108" s="38"/>
      <c r="Y108" s="38"/>
      <c r="Z108" s="38"/>
      <c r="AA108" s="22">
        <f t="shared" si="32"/>
        <v>465.5</v>
      </c>
      <c r="AB108" s="22" t="s">
        <v>123</v>
      </c>
      <c r="AC108" s="41">
        <f t="shared" si="13"/>
        <v>465.5</v>
      </c>
      <c r="AD108" s="41">
        <f t="shared" si="14"/>
        <v>465.5</v>
      </c>
      <c r="AE108" s="41">
        <f t="shared" si="31"/>
        <v>474.81</v>
      </c>
      <c r="AF108" s="41">
        <f t="shared" si="29"/>
        <v>474.81</v>
      </c>
      <c r="AG108" s="41">
        <f t="shared" si="15"/>
        <v>474.81</v>
      </c>
      <c r="AH108" s="41">
        <f t="shared" si="16"/>
        <v>484.30619999999999</v>
      </c>
      <c r="AI108" s="41">
        <f t="shared" si="17"/>
        <v>484.30619999999999</v>
      </c>
      <c r="AJ108" s="41">
        <f t="shared" si="18"/>
        <v>484.30619999999999</v>
      </c>
      <c r="AK108" s="41">
        <f t="shared" si="19"/>
        <v>493.992324</v>
      </c>
      <c r="AL108" s="41">
        <f t="shared" si="20"/>
        <v>493.992324</v>
      </c>
      <c r="AM108" s="41">
        <f t="shared" si="21"/>
        <v>493.992324</v>
      </c>
      <c r="AN108" s="44">
        <f t="shared" si="22"/>
        <v>503.87217048000002</v>
      </c>
      <c r="AO108" s="41">
        <f t="shared" si="23"/>
        <v>503.87217048000002</v>
      </c>
      <c r="AP108" s="41">
        <f t="shared" si="24"/>
        <v>503.87217048000002</v>
      </c>
      <c r="AQ108" s="41">
        <f t="shared" si="25"/>
        <v>513.94961388960007</v>
      </c>
      <c r="AR108" s="41">
        <f t="shared" si="26"/>
        <v>513.94961388960007</v>
      </c>
      <c r="AS108" s="41">
        <f t="shared" si="27"/>
        <v>513.94961388960007</v>
      </c>
      <c r="AT108" s="42">
        <f t="shared" si="28"/>
        <v>524.22860616739206</v>
      </c>
      <c r="AU108" s="8">
        <f>SUM(AT108)</f>
        <v>524.22860616739206</v>
      </c>
    </row>
    <row r="109" spans="1:47" s="22" customFormat="1">
      <c r="A109" s="22" t="s">
        <v>181</v>
      </c>
      <c r="B109" s="22">
        <v>466.5</v>
      </c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38"/>
      <c r="U109" s="38"/>
      <c r="V109" s="38"/>
      <c r="W109" s="38"/>
      <c r="X109" s="38"/>
      <c r="Y109" s="38"/>
      <c r="Z109" s="38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4"/>
      <c r="AO109" s="41"/>
      <c r="AP109" s="41"/>
      <c r="AQ109" s="41"/>
      <c r="AR109" s="41"/>
      <c r="AS109" s="41"/>
      <c r="AT109" s="42"/>
      <c r="AU109" s="8"/>
    </row>
    <row r="110" spans="1:47" s="22" customFormat="1">
      <c r="A110" s="22" t="s">
        <v>182</v>
      </c>
      <c r="B110" s="22">
        <v>467.5</v>
      </c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38"/>
      <c r="U110" s="38"/>
      <c r="V110" s="38"/>
      <c r="W110" s="38"/>
      <c r="X110" s="38"/>
      <c r="Y110" s="38"/>
      <c r="Z110" s="38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4"/>
      <c r="AO110" s="41"/>
      <c r="AP110" s="41"/>
      <c r="AQ110" s="41"/>
      <c r="AR110" s="41"/>
      <c r="AS110" s="41"/>
      <c r="AT110" s="42"/>
      <c r="AU110" s="8"/>
    </row>
    <row r="111" spans="1:47" s="22" customFormat="1">
      <c r="A111" s="22" t="s">
        <v>183</v>
      </c>
      <c r="B111" s="22">
        <v>468.5</v>
      </c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38"/>
      <c r="U111" s="38"/>
      <c r="V111" s="38"/>
      <c r="W111" s="38"/>
      <c r="X111" s="38"/>
      <c r="Y111" s="38"/>
      <c r="Z111" s="38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4"/>
      <c r="AO111" s="41"/>
      <c r="AP111" s="41"/>
      <c r="AQ111" s="41"/>
      <c r="AR111" s="41"/>
      <c r="AS111" s="41"/>
      <c r="AT111" s="42"/>
      <c r="AU111" s="8"/>
    </row>
    <row r="112" spans="1:47" s="22" customFormat="1">
      <c r="A112" s="22" t="s">
        <v>184</v>
      </c>
      <c r="B112" s="22">
        <v>469.5</v>
      </c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38"/>
      <c r="U112" s="38"/>
      <c r="V112" s="38"/>
      <c r="W112" s="38"/>
      <c r="X112" s="38"/>
      <c r="Y112" s="38"/>
      <c r="Z112" s="38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4"/>
      <c r="AO112" s="41"/>
      <c r="AP112" s="41"/>
      <c r="AQ112" s="41"/>
      <c r="AR112" s="41"/>
      <c r="AS112" s="41"/>
      <c r="AT112" s="42"/>
      <c r="AU112" s="8"/>
    </row>
    <row r="113" spans="1:53" s="22" customFormat="1">
      <c r="A113" s="22" t="s">
        <v>185</v>
      </c>
      <c r="B113" s="22">
        <v>470.5</v>
      </c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38"/>
      <c r="U113" s="38"/>
      <c r="V113" s="38"/>
      <c r="W113" s="38"/>
      <c r="X113" s="38"/>
      <c r="Y113" s="38"/>
      <c r="Z113" s="38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4"/>
      <c r="AO113" s="41"/>
      <c r="AP113" s="41"/>
      <c r="AQ113" s="41"/>
      <c r="AR113" s="41"/>
      <c r="AS113" s="41"/>
      <c r="AT113" s="42"/>
      <c r="AU113" s="8"/>
    </row>
    <row r="114" spans="1:53" s="22" customFormat="1">
      <c r="A114" s="22" t="s">
        <v>186</v>
      </c>
      <c r="B114" s="22">
        <v>471.5</v>
      </c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38"/>
      <c r="U114" s="38"/>
      <c r="V114" s="38"/>
      <c r="W114" s="38"/>
      <c r="X114" s="38"/>
      <c r="Y114" s="38"/>
      <c r="Z114" s="38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4"/>
      <c r="AO114" s="41"/>
      <c r="AP114" s="41"/>
      <c r="AQ114" s="41"/>
      <c r="AR114" s="41"/>
      <c r="AS114" s="41"/>
      <c r="AT114" s="42"/>
      <c r="AU114" s="8"/>
    </row>
    <row r="115" spans="1:53">
      <c r="A115" s="22" t="s">
        <v>19</v>
      </c>
      <c r="B115" s="22">
        <v>4.5</v>
      </c>
      <c r="C115" s="37">
        <v>1</v>
      </c>
      <c r="D115" s="37">
        <v>1</v>
      </c>
      <c r="E115" s="37">
        <v>1</v>
      </c>
      <c r="F115" s="37">
        <v>1</v>
      </c>
      <c r="G115" s="37">
        <v>1</v>
      </c>
      <c r="H115" s="37">
        <v>1</v>
      </c>
      <c r="I115" s="37">
        <v>1</v>
      </c>
      <c r="J115" s="37">
        <v>1</v>
      </c>
      <c r="K115" s="37">
        <v>1</v>
      </c>
      <c r="L115" s="37">
        <v>1</v>
      </c>
      <c r="M115" s="37">
        <v>1</v>
      </c>
      <c r="N115" s="37">
        <v>1</v>
      </c>
      <c r="O115" s="37">
        <v>1</v>
      </c>
      <c r="P115" s="37">
        <v>1</v>
      </c>
      <c r="Q115" s="37">
        <v>1</v>
      </c>
      <c r="R115" s="37">
        <v>1</v>
      </c>
      <c r="S115" s="37">
        <v>1</v>
      </c>
      <c r="T115" s="37">
        <v>1</v>
      </c>
      <c r="U115" s="37"/>
      <c r="V115" s="37"/>
      <c r="W115" s="37"/>
      <c r="X115" s="37"/>
      <c r="Y115" s="37"/>
      <c r="Z115" s="37"/>
      <c r="AA115" s="22">
        <f>SUM(C115:T115)*B115</f>
        <v>81</v>
      </c>
      <c r="AB115" s="22" t="s">
        <v>19</v>
      </c>
      <c r="AC115" s="45">
        <f>B115</f>
        <v>4.5</v>
      </c>
      <c r="AD115" s="40">
        <f t="shared" si="14"/>
        <v>4.5</v>
      </c>
      <c r="AE115" s="40">
        <f t="shared" si="31"/>
        <v>4.59</v>
      </c>
      <c r="AF115" s="40">
        <f t="shared" si="29"/>
        <v>4.59</v>
      </c>
      <c r="AG115" s="40">
        <f t="shared" si="15"/>
        <v>4.59</v>
      </c>
      <c r="AH115" s="40">
        <f t="shared" si="16"/>
        <v>4.6818</v>
      </c>
      <c r="AI115" s="40">
        <f t="shared" si="17"/>
        <v>4.6818</v>
      </c>
      <c r="AJ115" s="40">
        <f t="shared" si="18"/>
        <v>4.6818</v>
      </c>
      <c r="AK115" s="40">
        <f t="shared" si="19"/>
        <v>4.775436</v>
      </c>
      <c r="AL115" s="40">
        <f t="shared" si="20"/>
        <v>4.775436</v>
      </c>
      <c r="AM115" s="40">
        <f t="shared" si="21"/>
        <v>4.775436</v>
      </c>
      <c r="AN115" s="40">
        <f t="shared" si="22"/>
        <v>4.8709447199999998</v>
      </c>
      <c r="AO115" s="40">
        <f t="shared" si="23"/>
        <v>4.8709447199999998</v>
      </c>
      <c r="AP115" s="40">
        <f t="shared" si="24"/>
        <v>4.8709447199999998</v>
      </c>
      <c r="AQ115" s="40">
        <f t="shared" si="25"/>
        <v>4.9683636144000003</v>
      </c>
      <c r="AR115" s="40">
        <f t="shared" si="26"/>
        <v>4.9683636144000003</v>
      </c>
      <c r="AS115" s="40">
        <f t="shared" si="27"/>
        <v>4.9683636144000003</v>
      </c>
      <c r="AT115" s="42">
        <f t="shared" si="28"/>
        <v>5.0677308866880004</v>
      </c>
      <c r="AU115" s="8">
        <f>SUM(AC115:AT115)</f>
        <v>85.727363889888011</v>
      </c>
    </row>
    <row r="116" spans="1:53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1">
        <f>SUM(AA87:AA115)</f>
        <v>27039.199999999993</v>
      </c>
      <c r="P116" s="22"/>
      <c r="Q116" s="22">
        <f>O116/6</f>
        <v>4506.5333333333319</v>
      </c>
      <c r="R116" s="22">
        <f>P116/6</f>
        <v>0</v>
      </c>
      <c r="S116" s="22">
        <f>Q116/6</f>
        <v>751.08888888888862</v>
      </c>
      <c r="T116" s="22"/>
      <c r="AA116" s="22"/>
      <c r="AB116" s="22"/>
      <c r="AC116" s="22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22"/>
      <c r="AO116" s="22"/>
      <c r="AP116" s="22"/>
      <c r="AQ116" s="22"/>
      <c r="AR116" s="22"/>
      <c r="AS116" s="22"/>
      <c r="AT116" s="22"/>
      <c r="AU116" s="8">
        <f>SUM(AU87:AU115)</f>
        <v>34745.813769793109</v>
      </c>
    </row>
    <row r="117" spans="1:53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15">
        <f>AU116/18</f>
        <v>1930.3229872107283</v>
      </c>
    </row>
    <row r="118" spans="1:53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>
        <f>O116/12</f>
        <v>2253.266666666666</v>
      </c>
      <c r="P118" s="22"/>
      <c r="Q118" s="22"/>
      <c r="R118" s="22"/>
      <c r="S118" s="22"/>
      <c r="T118" s="22"/>
      <c r="AA118" s="22"/>
      <c r="AB118" s="22"/>
      <c r="AC118" s="9">
        <f>SUM(AC87,AC90:AC91,AC115)</f>
        <v>1090.8</v>
      </c>
      <c r="AD118" s="9">
        <f>SUM(AD87:AD88,AD90,AD92,AD115)</f>
        <v>2426.4</v>
      </c>
      <c r="AE118" s="9">
        <f>SUM(AE87,AE93,AE115)</f>
        <v>830.07600000000002</v>
      </c>
      <c r="AF118" s="9">
        <f>SUM(AF87:AF90,AF94,AF115)</f>
        <v>3305.9628000000002</v>
      </c>
      <c r="AG118" s="9">
        <f>SUM(AG87,AG95,AG115)</f>
        <v>838.1748</v>
      </c>
      <c r="AH118" s="9">
        <f>SUM(AH87:AH88,AH90,AH96,AH115)</f>
        <v>2532.6873360000004</v>
      </c>
      <c r="AI118" s="9">
        <f>SUM(AI87,AI97,AI115)</f>
        <v>854.93829599999992</v>
      </c>
      <c r="AJ118" s="9">
        <f>SUM(AJ87:AJ90,AJ98,AJ115)</f>
        <v>3372.0820559999997</v>
      </c>
      <c r="AK118" s="9">
        <f>SUM(AK87,AK99,AK115)</f>
        <v>872.03706192000016</v>
      </c>
      <c r="AL118" s="9">
        <f>SUM(AL87:AL88,AL90,AL100,AL115)</f>
        <v>2583.34108272</v>
      </c>
      <c r="AM118" s="9">
        <f>SUM(AM87,AM101,AM115)</f>
        <v>872.03706192000016</v>
      </c>
      <c r="AN118" s="9">
        <f>SUM(AN87:AN90,AN102,AN115)</f>
        <v>3508.3141710624</v>
      </c>
      <c r="AO118" s="9">
        <f>SUM(AO87,AO103,AO115)</f>
        <v>889.47780315840009</v>
      </c>
      <c r="AP118" s="9">
        <f>SUM(AP87:AP88,AP90,AP104,AP115)</f>
        <v>2635.0079043744004</v>
      </c>
      <c r="AQ118" s="9">
        <f>SUM(AQ87,AQ105,AQ115)</f>
        <v>907.26735922156809</v>
      </c>
      <c r="AR118" s="9">
        <f>SUM(AR87:AR90,AR106,AR115)</f>
        <v>3578.4804544836484</v>
      </c>
      <c r="AS118" s="9">
        <f>SUM(AS87,AS107,AS115)</f>
        <v>907.26735922156809</v>
      </c>
      <c r="AT118" s="9">
        <f>SUM(AT87:AT88,AT90,AT108:AT115)</f>
        <v>2741.4622237111262</v>
      </c>
      <c r="AU118" s="5">
        <f>SUM(AC118:AT118)</f>
        <v>34745.813769793116</v>
      </c>
    </row>
    <row r="119" spans="1:53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</row>
    <row r="120" spans="1:53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</row>
    <row r="124" spans="1:53">
      <c r="A124" s="2" t="s">
        <v>50</v>
      </c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</row>
    <row r="125" spans="1:53">
      <c r="A125" s="21" t="s">
        <v>229</v>
      </c>
      <c r="B125" s="22" t="s">
        <v>9</v>
      </c>
      <c r="C125" s="24" t="s">
        <v>92</v>
      </c>
      <c r="D125" s="24"/>
      <c r="E125" s="24"/>
      <c r="F125" s="24"/>
      <c r="G125" s="117" t="s">
        <v>230</v>
      </c>
      <c r="H125" s="117"/>
      <c r="I125" s="117"/>
      <c r="J125" s="117"/>
      <c r="K125" s="117" t="s">
        <v>231</v>
      </c>
      <c r="L125" s="117"/>
      <c r="M125" s="117"/>
      <c r="N125" s="117"/>
      <c r="O125" s="118" t="s">
        <v>232</v>
      </c>
      <c r="P125" s="118"/>
      <c r="Q125" s="118"/>
      <c r="R125" s="118"/>
      <c r="S125" s="119" t="s">
        <v>233</v>
      </c>
      <c r="T125" s="119"/>
      <c r="U125" s="119"/>
      <c r="V125" s="119"/>
      <c r="W125" s="118" t="s">
        <v>236</v>
      </c>
      <c r="X125" s="118"/>
      <c r="Y125" s="118"/>
      <c r="Z125" s="118"/>
      <c r="AA125" s="22"/>
      <c r="AB125" s="22" t="s">
        <v>20</v>
      </c>
      <c r="AC125" s="22"/>
      <c r="AD125" s="28">
        <v>1.05</v>
      </c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</row>
    <row r="126" spans="1:53">
      <c r="A126" s="4"/>
      <c r="B126" s="4" t="s">
        <v>8</v>
      </c>
      <c r="C126" s="4" t="s">
        <v>204</v>
      </c>
      <c r="D126" s="4" t="s">
        <v>79</v>
      </c>
      <c r="E126" s="4" t="s">
        <v>205</v>
      </c>
      <c r="F126" s="4" t="s">
        <v>80</v>
      </c>
      <c r="G126" s="4" t="s">
        <v>206</v>
      </c>
      <c r="H126" s="4" t="s">
        <v>81</v>
      </c>
      <c r="I126" s="4" t="s">
        <v>207</v>
      </c>
      <c r="J126" s="4" t="s">
        <v>82</v>
      </c>
      <c r="K126" s="4" t="s">
        <v>208</v>
      </c>
      <c r="L126" s="4" t="s">
        <v>83</v>
      </c>
      <c r="M126" s="4" t="s">
        <v>209</v>
      </c>
      <c r="N126" s="4" t="s">
        <v>84</v>
      </c>
      <c r="O126" s="4" t="s">
        <v>210</v>
      </c>
      <c r="P126" s="4" t="s">
        <v>85</v>
      </c>
      <c r="Q126" s="4" t="s">
        <v>211</v>
      </c>
      <c r="R126" s="4" t="s">
        <v>86</v>
      </c>
      <c r="S126" s="4" t="s">
        <v>212</v>
      </c>
      <c r="T126" s="4" t="s">
        <v>132</v>
      </c>
      <c r="U126" s="4" t="s">
        <v>234</v>
      </c>
      <c r="V126" s="4" t="s">
        <v>235</v>
      </c>
      <c r="W126" s="4" t="s">
        <v>237</v>
      </c>
      <c r="X126" s="4" t="s">
        <v>134</v>
      </c>
      <c r="Y126" s="4" t="s">
        <v>238</v>
      </c>
      <c r="Z126" s="4" t="s">
        <v>239</v>
      </c>
      <c r="AA126" s="4" t="s">
        <v>46</v>
      </c>
      <c r="AB126" s="4"/>
      <c r="AC126" s="3" t="s">
        <v>204</v>
      </c>
      <c r="AD126" s="3" t="s">
        <v>79</v>
      </c>
      <c r="AE126" s="3" t="s">
        <v>205</v>
      </c>
      <c r="AF126" s="3" t="s">
        <v>80</v>
      </c>
      <c r="AG126" s="62" t="s">
        <v>206</v>
      </c>
      <c r="AH126" s="62" t="s">
        <v>81</v>
      </c>
      <c r="AI126" s="62" t="s">
        <v>207</v>
      </c>
      <c r="AJ126" s="62" t="s">
        <v>82</v>
      </c>
      <c r="AK126" s="61" t="s">
        <v>208</v>
      </c>
      <c r="AL126" s="61" t="s">
        <v>83</v>
      </c>
      <c r="AM126" s="61" t="s">
        <v>209</v>
      </c>
      <c r="AN126" s="61" t="s">
        <v>84</v>
      </c>
      <c r="AO126" s="62" t="s">
        <v>210</v>
      </c>
      <c r="AP126" s="62" t="s">
        <v>85</v>
      </c>
      <c r="AQ126" s="62" t="s">
        <v>211</v>
      </c>
      <c r="AR126" s="62" t="s">
        <v>86</v>
      </c>
      <c r="AS126" s="61" t="s">
        <v>212</v>
      </c>
      <c r="AT126" s="61" t="s">
        <v>87</v>
      </c>
      <c r="AU126" s="61" t="s">
        <v>213</v>
      </c>
      <c r="AV126" s="61" t="s">
        <v>88</v>
      </c>
      <c r="AW126" s="62" t="s">
        <v>214</v>
      </c>
      <c r="AX126" s="62" t="s">
        <v>89</v>
      </c>
      <c r="AY126" s="62" t="s">
        <v>215</v>
      </c>
      <c r="AZ126" s="62" t="s">
        <v>90</v>
      </c>
    </row>
    <row r="127" spans="1:53">
      <c r="A127" s="22" t="s">
        <v>47</v>
      </c>
      <c r="B127" s="22">
        <v>407.8</v>
      </c>
      <c r="C127" s="37">
        <v>1</v>
      </c>
      <c r="D127" s="37">
        <v>1</v>
      </c>
      <c r="E127" s="37">
        <v>1</v>
      </c>
      <c r="F127" s="37">
        <v>1</v>
      </c>
      <c r="G127" s="37">
        <v>1</v>
      </c>
      <c r="H127" s="37">
        <v>1</v>
      </c>
      <c r="I127" s="37">
        <v>1</v>
      </c>
      <c r="J127" s="37">
        <v>1</v>
      </c>
      <c r="K127" s="37">
        <v>1</v>
      </c>
      <c r="L127" s="37">
        <v>1</v>
      </c>
      <c r="M127" s="37">
        <v>1</v>
      </c>
      <c r="N127" s="37">
        <v>1</v>
      </c>
      <c r="O127" s="37">
        <v>1</v>
      </c>
      <c r="P127" s="37">
        <v>1</v>
      </c>
      <c r="Q127" s="37">
        <v>1</v>
      </c>
      <c r="R127" s="37">
        <v>1</v>
      </c>
      <c r="S127" s="37">
        <v>1</v>
      </c>
      <c r="T127" s="37">
        <v>1</v>
      </c>
      <c r="U127" s="37">
        <v>1</v>
      </c>
      <c r="V127" s="37">
        <v>1</v>
      </c>
      <c r="W127" s="37">
        <v>1</v>
      </c>
      <c r="X127" s="37">
        <v>1</v>
      </c>
      <c r="Y127" s="37">
        <v>1</v>
      </c>
      <c r="Z127" s="37">
        <v>1</v>
      </c>
      <c r="AA127" s="22">
        <f>B127*(C127+D127+E127+F127+G127+H127+I127+J127+K127+L127+M127+T127)</f>
        <v>4893.6000000000004</v>
      </c>
      <c r="AB127" s="22" t="s">
        <v>47</v>
      </c>
      <c r="AC127" s="40">
        <f>B127</f>
        <v>407.8</v>
      </c>
      <c r="AD127" s="40">
        <f>B127</f>
        <v>407.8</v>
      </c>
      <c r="AE127" s="40">
        <f t="shared" ref="AE127:AE135" si="33">B127*$AD$52</f>
        <v>415.95600000000002</v>
      </c>
      <c r="AF127" s="40">
        <f>AE127*$AD125</f>
        <v>436.75380000000001</v>
      </c>
      <c r="AG127" s="40">
        <f>AE127*$AD125</f>
        <v>436.75380000000001</v>
      </c>
      <c r="AH127" s="40">
        <f>AG127*$AD125</f>
        <v>458.59149000000002</v>
      </c>
      <c r="AI127" s="40">
        <f>AG127*$AD125</f>
        <v>458.59149000000002</v>
      </c>
      <c r="AJ127" s="40">
        <f>AG127*$AD125</f>
        <v>458.59149000000002</v>
      </c>
      <c r="AK127" s="40">
        <f>AJ127*$AD125</f>
        <v>481.52106450000002</v>
      </c>
      <c r="AL127" s="40">
        <f>AJ127*$AD125</f>
        <v>481.52106450000002</v>
      </c>
      <c r="AM127" s="40">
        <f>AJ127*$AD125</f>
        <v>481.52106450000002</v>
      </c>
      <c r="AN127" s="40">
        <f>AM127*$AD125</f>
        <v>505.59711772500003</v>
      </c>
      <c r="AO127" s="40">
        <f>AM127*$AD125</f>
        <v>505.59711772500003</v>
      </c>
      <c r="AP127" s="40">
        <f>AM127*$AD125</f>
        <v>505.59711772500003</v>
      </c>
      <c r="AQ127" s="40">
        <f>AP127*$AD125</f>
        <v>530.87697361125004</v>
      </c>
      <c r="AR127" s="40">
        <f>AP127*$AD125</f>
        <v>530.87697361125004</v>
      </c>
      <c r="AS127" s="40">
        <f>AP127*$AD125</f>
        <v>530.87697361125004</v>
      </c>
      <c r="AT127" s="40">
        <f t="shared" ref="AT127:AZ127" si="34">AS127*$AD125</f>
        <v>557.42082229181256</v>
      </c>
      <c r="AU127" s="40">
        <f t="shared" si="34"/>
        <v>585.29186340640319</v>
      </c>
      <c r="AV127" s="40">
        <f t="shared" si="34"/>
        <v>614.55645657672335</v>
      </c>
      <c r="AW127" s="40">
        <f t="shared" si="34"/>
        <v>645.28427940555957</v>
      </c>
      <c r="AX127" s="40">
        <f t="shared" si="34"/>
        <v>677.54849337583755</v>
      </c>
      <c r="AY127" s="40">
        <f t="shared" si="34"/>
        <v>711.4259180446295</v>
      </c>
      <c r="AZ127" s="40">
        <f t="shared" si="34"/>
        <v>746.99721394686105</v>
      </c>
      <c r="BA127" s="8">
        <f>SUM(AC127:AZ127)</f>
        <v>12573.348584556577</v>
      </c>
    </row>
    <row r="128" spans="1:53">
      <c r="A128" s="22" t="s">
        <v>228</v>
      </c>
      <c r="B128" s="22">
        <v>1317.1</v>
      </c>
      <c r="C128" s="23"/>
      <c r="D128" s="37">
        <v>1</v>
      </c>
      <c r="E128" s="23"/>
      <c r="F128" s="37">
        <v>1</v>
      </c>
      <c r="G128" s="23"/>
      <c r="H128" s="37">
        <v>1</v>
      </c>
      <c r="I128" s="23"/>
      <c r="J128" s="37">
        <v>1</v>
      </c>
      <c r="K128" s="23"/>
      <c r="L128" s="37">
        <v>1</v>
      </c>
      <c r="M128" s="23">
        <v>0</v>
      </c>
      <c r="N128" s="37">
        <v>1</v>
      </c>
      <c r="O128" s="23">
        <v>0</v>
      </c>
      <c r="P128" s="37">
        <v>1</v>
      </c>
      <c r="Q128" s="23"/>
      <c r="R128" s="37">
        <v>1</v>
      </c>
      <c r="S128" s="23">
        <v>0</v>
      </c>
      <c r="T128" s="37">
        <v>1</v>
      </c>
      <c r="U128" s="39"/>
      <c r="V128" s="37">
        <v>1</v>
      </c>
      <c r="W128" s="39"/>
      <c r="X128" s="37">
        <v>1</v>
      </c>
      <c r="Y128" s="39"/>
      <c r="Z128" s="37">
        <v>1</v>
      </c>
      <c r="AA128" s="22">
        <f>B128*(C128+D128+E128+F128+G128+H128+I128+J128+K128+L128+M128+T128)</f>
        <v>7902.5999999999995</v>
      </c>
      <c r="AB128" s="22" t="s">
        <v>240</v>
      </c>
      <c r="AC128" s="41">
        <f t="shared" ref="AC128:AC157" si="35">B128</f>
        <v>1317.1</v>
      </c>
      <c r="AD128" s="40">
        <f t="shared" ref="AD128:AD157" si="36">B128</f>
        <v>1317.1</v>
      </c>
      <c r="AE128" s="41">
        <f t="shared" si="33"/>
        <v>1343.442</v>
      </c>
      <c r="AF128" s="40">
        <f>AD128*$AD125</f>
        <v>1382.9549999999999</v>
      </c>
      <c r="AG128" s="41">
        <f t="shared" ref="AG128:AZ128" si="37">AD128*$AD125</f>
        <v>1382.9549999999999</v>
      </c>
      <c r="AH128" s="40">
        <f t="shared" si="37"/>
        <v>1410.6141</v>
      </c>
      <c r="AI128" s="41">
        <f t="shared" si="37"/>
        <v>1452.10275</v>
      </c>
      <c r="AJ128" s="40">
        <f t="shared" si="37"/>
        <v>1452.10275</v>
      </c>
      <c r="AK128" s="41">
        <f t="shared" si="37"/>
        <v>1481.1448050000001</v>
      </c>
      <c r="AL128" s="40">
        <f t="shared" si="37"/>
        <v>1524.7078875</v>
      </c>
      <c r="AM128" s="41">
        <f t="shared" si="37"/>
        <v>1524.7078875</v>
      </c>
      <c r="AN128" s="40">
        <f t="shared" si="37"/>
        <v>1555.2020452500003</v>
      </c>
      <c r="AO128" s="41">
        <f t="shared" si="37"/>
        <v>1600.9432818750001</v>
      </c>
      <c r="AP128" s="40">
        <f t="shared" si="37"/>
        <v>1600.9432818750001</v>
      </c>
      <c r="AQ128" s="41">
        <f t="shared" si="37"/>
        <v>1632.9621475125005</v>
      </c>
      <c r="AR128" s="40">
        <f t="shared" si="37"/>
        <v>1680.9904459687502</v>
      </c>
      <c r="AS128" s="41">
        <f t="shared" si="37"/>
        <v>1680.9904459687502</v>
      </c>
      <c r="AT128" s="40">
        <f t="shared" si="37"/>
        <v>1714.6102548881256</v>
      </c>
      <c r="AU128" s="60">
        <f t="shared" si="37"/>
        <v>1765.0399682671878</v>
      </c>
      <c r="AV128" s="40">
        <f t="shared" si="37"/>
        <v>1765.0399682671878</v>
      </c>
      <c r="AW128" s="60">
        <f t="shared" si="37"/>
        <v>1800.3407676325319</v>
      </c>
      <c r="AX128" s="40">
        <f t="shared" si="37"/>
        <v>1853.2919666805471</v>
      </c>
      <c r="AY128" s="60">
        <f t="shared" si="37"/>
        <v>1853.2919666805471</v>
      </c>
      <c r="AZ128" s="40">
        <f t="shared" si="37"/>
        <v>1890.3578060141585</v>
      </c>
      <c r="BA128" s="8">
        <f>SUM(AJ128,AL128,AN128,AP128,AR128,AT128,AV128,AX128,AZ128,AH128,AF128,AD128)</f>
        <v>19147.915506443765</v>
      </c>
    </row>
    <row r="129" spans="1:53">
      <c r="A129" s="22" t="s">
        <v>49</v>
      </c>
      <c r="B129" s="22">
        <v>828.6</v>
      </c>
      <c r="C129" s="23"/>
      <c r="D129" s="23"/>
      <c r="E129" s="23"/>
      <c r="F129" s="37">
        <v>1</v>
      </c>
      <c r="G129" s="23"/>
      <c r="H129" s="23"/>
      <c r="I129" s="23"/>
      <c r="J129" s="37">
        <v>1</v>
      </c>
      <c r="K129" s="23"/>
      <c r="L129" s="23"/>
      <c r="M129" s="23"/>
      <c r="N129" s="37">
        <v>1</v>
      </c>
      <c r="O129" s="23"/>
      <c r="P129" s="23"/>
      <c r="Q129" s="23">
        <v>0</v>
      </c>
      <c r="R129" s="37">
        <v>1</v>
      </c>
      <c r="S129" s="23">
        <v>0</v>
      </c>
      <c r="T129" s="23">
        <v>0</v>
      </c>
      <c r="U129" s="23"/>
      <c r="V129" s="37">
        <v>1</v>
      </c>
      <c r="W129" s="23"/>
      <c r="X129" s="23"/>
      <c r="Y129" s="23"/>
      <c r="Z129" s="37">
        <v>1</v>
      </c>
      <c r="AA129" s="22">
        <f>B129*(C129+D129+E129+F129+G129+H129+I129+J129+K129+L129+M129+T129)</f>
        <v>1657.2</v>
      </c>
      <c r="AB129" s="22" t="s">
        <v>49</v>
      </c>
      <c r="AC129" s="41">
        <f t="shared" si="35"/>
        <v>828.6</v>
      </c>
      <c r="AD129" s="41">
        <f t="shared" si="36"/>
        <v>828.6</v>
      </c>
      <c r="AE129" s="41">
        <f t="shared" si="33"/>
        <v>845.17200000000003</v>
      </c>
      <c r="AF129" s="40">
        <f>AD129*$AD125</f>
        <v>870.03000000000009</v>
      </c>
      <c r="AG129" s="41">
        <f t="shared" ref="AG129:AZ129" si="38">AD129*$AD125</f>
        <v>870.03000000000009</v>
      </c>
      <c r="AH129" s="41">
        <f t="shared" si="38"/>
        <v>887.43060000000003</v>
      </c>
      <c r="AI129" s="41">
        <f t="shared" si="38"/>
        <v>913.53150000000016</v>
      </c>
      <c r="AJ129" s="40">
        <f t="shared" si="38"/>
        <v>913.53150000000016</v>
      </c>
      <c r="AK129" s="41">
        <f t="shared" si="38"/>
        <v>931.80213000000003</v>
      </c>
      <c r="AL129" s="41">
        <f t="shared" si="38"/>
        <v>959.20807500000024</v>
      </c>
      <c r="AM129" s="41">
        <f t="shared" si="38"/>
        <v>959.20807500000024</v>
      </c>
      <c r="AN129" s="40">
        <f t="shared" si="38"/>
        <v>978.39223650000008</v>
      </c>
      <c r="AO129" s="41">
        <f t="shared" si="38"/>
        <v>1007.1684787500003</v>
      </c>
      <c r="AP129" s="41">
        <f t="shared" si="38"/>
        <v>1007.1684787500003</v>
      </c>
      <c r="AQ129" s="44">
        <f t="shared" si="38"/>
        <v>1027.311848325</v>
      </c>
      <c r="AR129" s="40">
        <f t="shared" si="38"/>
        <v>1057.5269026875003</v>
      </c>
      <c r="AS129" s="41">
        <f t="shared" si="38"/>
        <v>1057.5269026875003</v>
      </c>
      <c r="AT129" s="60">
        <f t="shared" si="38"/>
        <v>1078.6774407412502</v>
      </c>
      <c r="AU129" s="60">
        <f t="shared" si="38"/>
        <v>1110.4032478218753</v>
      </c>
      <c r="AV129" s="40">
        <f t="shared" si="38"/>
        <v>1110.4032478218753</v>
      </c>
      <c r="AW129" s="60">
        <f t="shared" si="38"/>
        <v>1132.6113127783128</v>
      </c>
      <c r="AX129" s="60">
        <f t="shared" si="38"/>
        <v>1165.9234102129692</v>
      </c>
      <c r="AY129" s="60">
        <f t="shared" si="38"/>
        <v>1165.9234102129692</v>
      </c>
      <c r="AZ129" s="40">
        <f t="shared" si="38"/>
        <v>1189.2418784172285</v>
      </c>
      <c r="BA129" s="8">
        <f>SUM(AZ129,AV129,AR129,AN129,AJ129,AF129)</f>
        <v>6119.1257654266037</v>
      </c>
    </row>
    <row r="130" spans="1:53">
      <c r="A130" s="22" t="s">
        <v>40</v>
      </c>
      <c r="B130" s="22">
        <v>299</v>
      </c>
      <c r="C130" s="37">
        <v>1</v>
      </c>
      <c r="D130" s="37">
        <v>1</v>
      </c>
      <c r="E130" s="23">
        <v>0</v>
      </c>
      <c r="F130" s="37">
        <v>2</v>
      </c>
      <c r="G130" s="23">
        <v>0</v>
      </c>
      <c r="H130" s="37">
        <v>2</v>
      </c>
      <c r="I130" s="23">
        <v>0</v>
      </c>
      <c r="J130" s="37">
        <v>2</v>
      </c>
      <c r="K130" s="23">
        <v>0</v>
      </c>
      <c r="L130" s="37">
        <v>2</v>
      </c>
      <c r="M130" s="23">
        <v>0</v>
      </c>
      <c r="N130" s="37">
        <v>2</v>
      </c>
      <c r="O130" s="23"/>
      <c r="P130" s="37">
        <v>2</v>
      </c>
      <c r="Q130" s="23"/>
      <c r="R130" s="37">
        <v>2</v>
      </c>
      <c r="S130" s="23"/>
      <c r="T130" s="38">
        <v>2</v>
      </c>
      <c r="U130" s="57"/>
      <c r="V130" s="38">
        <v>2</v>
      </c>
      <c r="W130" s="57"/>
      <c r="X130" s="38">
        <v>2</v>
      </c>
      <c r="Y130" s="57"/>
      <c r="Z130" s="38">
        <v>2</v>
      </c>
      <c r="AA130" s="22">
        <f>B130*(C130+D130+F130+H130+J130+L130+N130+P130+R130+T130)</f>
        <v>5382</v>
      </c>
      <c r="AB130" s="22" t="s">
        <v>40</v>
      </c>
      <c r="AC130" s="40">
        <f t="shared" si="35"/>
        <v>299</v>
      </c>
      <c r="AD130" s="40">
        <f t="shared" si="36"/>
        <v>299</v>
      </c>
      <c r="AE130" s="41">
        <f t="shared" si="33"/>
        <v>304.98</v>
      </c>
      <c r="AF130" s="40">
        <f>AD130*$AD125</f>
        <v>313.95</v>
      </c>
      <c r="AG130" s="41">
        <f t="shared" ref="AG130:AZ130" si="39">AD130*$AD125</f>
        <v>313.95</v>
      </c>
      <c r="AH130" s="40">
        <f t="shared" si="39"/>
        <v>320.22900000000004</v>
      </c>
      <c r="AI130" s="41">
        <f t="shared" si="39"/>
        <v>329.64749999999998</v>
      </c>
      <c r="AJ130" s="40">
        <f t="shared" si="39"/>
        <v>329.64749999999998</v>
      </c>
      <c r="AK130" s="41">
        <f t="shared" si="39"/>
        <v>336.24045000000007</v>
      </c>
      <c r="AL130" s="40">
        <f t="shared" si="39"/>
        <v>346.12987499999997</v>
      </c>
      <c r="AM130" s="41">
        <f t="shared" si="39"/>
        <v>346.12987499999997</v>
      </c>
      <c r="AN130" s="40">
        <f t="shared" si="39"/>
        <v>353.05247250000008</v>
      </c>
      <c r="AO130" s="41">
        <f t="shared" si="39"/>
        <v>363.43636874999999</v>
      </c>
      <c r="AP130" s="40">
        <f t="shared" si="39"/>
        <v>363.43636874999999</v>
      </c>
      <c r="AQ130" s="41">
        <f t="shared" si="39"/>
        <v>370.70509612500013</v>
      </c>
      <c r="AR130" s="40">
        <f t="shared" si="39"/>
        <v>381.60818718749999</v>
      </c>
      <c r="AS130" s="41">
        <f t="shared" si="39"/>
        <v>381.60818718749999</v>
      </c>
      <c r="AT130" s="42">
        <f t="shared" si="39"/>
        <v>389.24035093125013</v>
      </c>
      <c r="AU130" s="59">
        <f t="shared" si="39"/>
        <v>400.68859654687503</v>
      </c>
      <c r="AV130" s="42">
        <f t="shared" si="39"/>
        <v>400.68859654687503</v>
      </c>
      <c r="AW130" s="59">
        <f t="shared" si="39"/>
        <v>408.70236847781268</v>
      </c>
      <c r="AX130" s="42">
        <f t="shared" si="39"/>
        <v>420.72302637421882</v>
      </c>
      <c r="AY130" s="59">
        <f t="shared" si="39"/>
        <v>420.72302637421882</v>
      </c>
      <c r="AZ130" s="42">
        <f t="shared" si="39"/>
        <v>429.13748690170331</v>
      </c>
      <c r="BA130" s="8">
        <f>SUM(AZ130,AX130,AV130,AT130,AR130,AP130,AN130,AL130,AJ130,AH130,AC130,AD130,AF130)</f>
        <v>4645.8428641915471</v>
      </c>
    </row>
    <row r="131" spans="1:53" s="22" customFormat="1">
      <c r="A131" s="22" t="s">
        <v>241</v>
      </c>
      <c r="B131" s="22">
        <v>200.33</v>
      </c>
      <c r="C131" s="37">
        <v>1</v>
      </c>
      <c r="D131" s="37">
        <v>1</v>
      </c>
      <c r="E131" s="37">
        <v>1</v>
      </c>
      <c r="F131" s="37">
        <v>1</v>
      </c>
      <c r="G131" s="37">
        <v>1</v>
      </c>
      <c r="H131" s="37">
        <v>1</v>
      </c>
      <c r="I131" s="37">
        <v>1</v>
      </c>
      <c r="J131" s="37">
        <v>1</v>
      </c>
      <c r="K131" s="37">
        <v>1</v>
      </c>
      <c r="L131" s="37">
        <v>1</v>
      </c>
      <c r="M131" s="37">
        <v>1</v>
      </c>
      <c r="N131" s="37">
        <v>1</v>
      </c>
      <c r="O131" s="37">
        <v>1</v>
      </c>
      <c r="P131" s="37">
        <v>1</v>
      </c>
      <c r="Q131" s="37">
        <v>1</v>
      </c>
      <c r="R131" s="37">
        <v>1</v>
      </c>
      <c r="S131" s="37">
        <v>1</v>
      </c>
      <c r="T131" s="38">
        <v>1</v>
      </c>
      <c r="U131" s="38">
        <v>1</v>
      </c>
      <c r="V131" s="38">
        <v>1</v>
      </c>
      <c r="W131" s="38">
        <v>1</v>
      </c>
      <c r="X131" s="38">
        <v>1</v>
      </c>
      <c r="Y131" s="38">
        <v>1</v>
      </c>
      <c r="Z131" s="38">
        <v>1</v>
      </c>
      <c r="AA131" s="22">
        <f t="shared" ref="AA131:AA133" si="40">B131*(C131+D131+F131+H131+J131+L131+N131+P131+R131+T131)</f>
        <v>2003.3000000000002</v>
      </c>
      <c r="AB131" s="22" t="s">
        <v>241</v>
      </c>
      <c r="AC131" s="40">
        <f t="shared" si="35"/>
        <v>200.33</v>
      </c>
      <c r="AD131" s="40">
        <f t="shared" si="36"/>
        <v>200.33</v>
      </c>
      <c r="AE131" s="40">
        <f t="shared" si="33"/>
        <v>204.3366</v>
      </c>
      <c r="AF131" s="40">
        <f>AD131*$AD125</f>
        <v>210.34650000000002</v>
      </c>
      <c r="AG131" s="40">
        <f t="shared" ref="AG131:AZ131" si="41">AD131*$AD125</f>
        <v>210.34650000000002</v>
      </c>
      <c r="AH131" s="40">
        <f t="shared" si="41"/>
        <v>214.55343000000002</v>
      </c>
      <c r="AI131" s="40">
        <f t="shared" si="41"/>
        <v>220.86382500000002</v>
      </c>
      <c r="AJ131" s="40">
        <f t="shared" si="41"/>
        <v>220.86382500000002</v>
      </c>
      <c r="AK131" s="40">
        <f t="shared" si="41"/>
        <v>225.28110150000003</v>
      </c>
      <c r="AL131" s="40">
        <f t="shared" si="41"/>
        <v>231.90701625000003</v>
      </c>
      <c r="AM131" s="40">
        <f t="shared" si="41"/>
        <v>231.90701625000003</v>
      </c>
      <c r="AN131" s="40">
        <f t="shared" si="41"/>
        <v>236.54515657500005</v>
      </c>
      <c r="AO131" s="40">
        <f t="shared" si="41"/>
        <v>243.50236706250004</v>
      </c>
      <c r="AP131" s="40">
        <f t="shared" si="41"/>
        <v>243.50236706250004</v>
      </c>
      <c r="AQ131" s="40">
        <f t="shared" si="41"/>
        <v>248.37241440375007</v>
      </c>
      <c r="AR131" s="40">
        <f t="shared" si="41"/>
        <v>255.67748541562506</v>
      </c>
      <c r="AS131" s="40">
        <f t="shared" si="41"/>
        <v>255.67748541562506</v>
      </c>
      <c r="AT131" s="42">
        <f t="shared" si="41"/>
        <v>260.7910351239376</v>
      </c>
      <c r="AU131" s="42">
        <f t="shared" si="41"/>
        <v>268.4613596864063</v>
      </c>
      <c r="AV131" s="42">
        <f t="shared" si="41"/>
        <v>268.4613596864063</v>
      </c>
      <c r="AW131" s="42">
        <f t="shared" si="41"/>
        <v>273.83058688013449</v>
      </c>
      <c r="AX131" s="42">
        <f t="shared" si="41"/>
        <v>281.88442767072661</v>
      </c>
      <c r="AY131" s="42">
        <f t="shared" si="41"/>
        <v>281.88442767072661</v>
      </c>
      <c r="AZ131" s="42">
        <f t="shared" si="41"/>
        <v>287.5221162241412</v>
      </c>
      <c r="BA131" s="8">
        <f>SUM(AC131:AZ131)</f>
        <v>5777.1784028774809</v>
      </c>
    </row>
    <row r="132" spans="1:53" s="22" customFormat="1">
      <c r="A132" s="22" t="s">
        <v>242</v>
      </c>
      <c r="B132" s="22">
        <v>200.33</v>
      </c>
      <c r="C132" s="37">
        <v>1</v>
      </c>
      <c r="D132" s="37">
        <v>1</v>
      </c>
      <c r="E132" s="37">
        <v>1</v>
      </c>
      <c r="F132" s="37">
        <v>1</v>
      </c>
      <c r="G132" s="37">
        <v>1</v>
      </c>
      <c r="H132" s="37">
        <v>1</v>
      </c>
      <c r="I132" s="37">
        <v>1</v>
      </c>
      <c r="J132" s="37">
        <v>1</v>
      </c>
      <c r="K132" s="37">
        <v>1</v>
      </c>
      <c r="L132" s="37">
        <v>1</v>
      </c>
      <c r="M132" s="37">
        <v>1</v>
      </c>
      <c r="N132" s="37">
        <v>1</v>
      </c>
      <c r="O132" s="37">
        <v>1</v>
      </c>
      <c r="P132" s="37">
        <v>1</v>
      </c>
      <c r="Q132" s="37">
        <v>1</v>
      </c>
      <c r="R132" s="37">
        <v>1</v>
      </c>
      <c r="S132" s="37">
        <v>1</v>
      </c>
      <c r="T132" s="38">
        <v>1</v>
      </c>
      <c r="U132" s="38">
        <v>1</v>
      </c>
      <c r="V132" s="38">
        <v>1</v>
      </c>
      <c r="W132" s="38">
        <v>1</v>
      </c>
      <c r="X132" s="38">
        <v>1</v>
      </c>
      <c r="Y132" s="38">
        <v>1</v>
      </c>
      <c r="Z132" s="38">
        <v>1</v>
      </c>
      <c r="AA132" s="22">
        <f t="shared" si="40"/>
        <v>2003.3000000000002</v>
      </c>
      <c r="AB132" s="22" t="s">
        <v>242</v>
      </c>
      <c r="AC132" s="40">
        <f t="shared" si="35"/>
        <v>200.33</v>
      </c>
      <c r="AD132" s="40">
        <f t="shared" si="36"/>
        <v>200.33</v>
      </c>
      <c r="AE132" s="40">
        <f t="shared" si="33"/>
        <v>204.3366</v>
      </c>
      <c r="AF132" s="40">
        <f>AD132*$AD125</f>
        <v>210.34650000000002</v>
      </c>
      <c r="AG132" s="40">
        <f t="shared" ref="AG132:AZ132" si="42">AD132*$AD125</f>
        <v>210.34650000000002</v>
      </c>
      <c r="AH132" s="40">
        <f t="shared" si="42"/>
        <v>214.55343000000002</v>
      </c>
      <c r="AI132" s="40">
        <f t="shared" si="42"/>
        <v>220.86382500000002</v>
      </c>
      <c r="AJ132" s="40">
        <f t="shared" si="42"/>
        <v>220.86382500000002</v>
      </c>
      <c r="AK132" s="40">
        <f t="shared" si="42"/>
        <v>225.28110150000003</v>
      </c>
      <c r="AL132" s="40">
        <f t="shared" si="42"/>
        <v>231.90701625000003</v>
      </c>
      <c r="AM132" s="40">
        <f t="shared" si="42"/>
        <v>231.90701625000003</v>
      </c>
      <c r="AN132" s="40">
        <f t="shared" si="42"/>
        <v>236.54515657500005</v>
      </c>
      <c r="AO132" s="40">
        <f t="shared" si="42"/>
        <v>243.50236706250004</v>
      </c>
      <c r="AP132" s="40">
        <f t="shared" si="42"/>
        <v>243.50236706250004</v>
      </c>
      <c r="AQ132" s="40">
        <f t="shared" si="42"/>
        <v>248.37241440375007</v>
      </c>
      <c r="AR132" s="40">
        <f t="shared" si="42"/>
        <v>255.67748541562506</v>
      </c>
      <c r="AS132" s="40">
        <f t="shared" si="42"/>
        <v>255.67748541562506</v>
      </c>
      <c r="AT132" s="42">
        <f t="shared" si="42"/>
        <v>260.7910351239376</v>
      </c>
      <c r="AU132" s="42">
        <f t="shared" si="42"/>
        <v>268.4613596864063</v>
      </c>
      <c r="AV132" s="42">
        <f t="shared" si="42"/>
        <v>268.4613596864063</v>
      </c>
      <c r="AW132" s="42">
        <f t="shared" si="42"/>
        <v>273.83058688013449</v>
      </c>
      <c r="AX132" s="42">
        <f t="shared" si="42"/>
        <v>281.88442767072661</v>
      </c>
      <c r="AY132" s="42">
        <f t="shared" si="42"/>
        <v>281.88442767072661</v>
      </c>
      <c r="AZ132" s="42">
        <f t="shared" si="42"/>
        <v>287.5221162241412</v>
      </c>
      <c r="BA132" s="8">
        <f>SUM(AC132:AZ132)</f>
        <v>5777.1784028774809</v>
      </c>
    </row>
    <row r="133" spans="1:53" s="22" customFormat="1">
      <c r="A133" s="22" t="s">
        <v>243</v>
      </c>
      <c r="B133" s="22">
        <v>233.6</v>
      </c>
      <c r="C133" s="39">
        <v>0</v>
      </c>
      <c r="D133" s="37">
        <v>1</v>
      </c>
      <c r="E133" s="23">
        <v>0</v>
      </c>
      <c r="F133" s="37">
        <v>1</v>
      </c>
      <c r="G133" s="23">
        <v>0</v>
      </c>
      <c r="H133" s="37">
        <v>1</v>
      </c>
      <c r="I133" s="23">
        <v>0</v>
      </c>
      <c r="J133" s="37">
        <v>1</v>
      </c>
      <c r="K133" s="23">
        <v>0</v>
      </c>
      <c r="L133" s="37">
        <v>1</v>
      </c>
      <c r="M133" s="23">
        <v>0</v>
      </c>
      <c r="N133" s="37">
        <v>1</v>
      </c>
      <c r="O133" s="23">
        <v>0</v>
      </c>
      <c r="P133" s="37">
        <v>1</v>
      </c>
      <c r="Q133" s="23">
        <v>0</v>
      </c>
      <c r="R133" s="37">
        <v>1</v>
      </c>
      <c r="S133" s="23">
        <v>0</v>
      </c>
      <c r="T133" s="38">
        <v>1</v>
      </c>
      <c r="U133" s="57">
        <v>0</v>
      </c>
      <c r="V133" s="38">
        <v>1</v>
      </c>
      <c r="W133" s="57">
        <v>0</v>
      </c>
      <c r="X133" s="38">
        <v>1</v>
      </c>
      <c r="Y133" s="57">
        <v>0</v>
      </c>
      <c r="Z133" s="38">
        <v>1</v>
      </c>
      <c r="AA133" s="22">
        <f t="shared" si="40"/>
        <v>2102.4</v>
      </c>
      <c r="AB133" s="22" t="s">
        <v>244</v>
      </c>
      <c r="AC133" s="60">
        <f t="shared" si="35"/>
        <v>233.6</v>
      </c>
      <c r="AD133" s="40">
        <f t="shared" si="36"/>
        <v>233.6</v>
      </c>
      <c r="AE133" s="60">
        <f t="shared" si="33"/>
        <v>238.27199999999999</v>
      </c>
      <c r="AF133" s="40">
        <f>AD133*$AD125</f>
        <v>245.28</v>
      </c>
      <c r="AG133" s="60">
        <f t="shared" ref="AG133:AZ133" si="43">AD133*$AD125</f>
        <v>245.28</v>
      </c>
      <c r="AH133" s="40">
        <f t="shared" si="43"/>
        <v>250.18559999999999</v>
      </c>
      <c r="AI133" s="60">
        <f t="shared" si="43"/>
        <v>257.54400000000004</v>
      </c>
      <c r="AJ133" s="40">
        <f t="shared" si="43"/>
        <v>257.54400000000004</v>
      </c>
      <c r="AK133" s="60">
        <f t="shared" si="43"/>
        <v>262.69488000000001</v>
      </c>
      <c r="AL133" s="40">
        <f t="shared" si="43"/>
        <v>270.42120000000006</v>
      </c>
      <c r="AM133" s="60">
        <f t="shared" si="43"/>
        <v>270.42120000000006</v>
      </c>
      <c r="AN133" s="40">
        <f t="shared" si="43"/>
        <v>275.82962400000002</v>
      </c>
      <c r="AO133" s="60">
        <f t="shared" si="43"/>
        <v>283.94226000000009</v>
      </c>
      <c r="AP133" s="40">
        <f t="shared" si="43"/>
        <v>283.94226000000009</v>
      </c>
      <c r="AQ133" s="60">
        <f t="shared" si="43"/>
        <v>289.62110520000004</v>
      </c>
      <c r="AR133" s="40">
        <f t="shared" si="43"/>
        <v>298.13937300000009</v>
      </c>
      <c r="AS133" s="60">
        <f t="shared" si="43"/>
        <v>298.13937300000009</v>
      </c>
      <c r="AT133" s="42">
        <f t="shared" si="43"/>
        <v>304.10216046000005</v>
      </c>
      <c r="AU133" s="59">
        <f t="shared" si="43"/>
        <v>313.0463416500001</v>
      </c>
      <c r="AV133" s="42">
        <f t="shared" si="43"/>
        <v>313.0463416500001</v>
      </c>
      <c r="AW133" s="59">
        <f t="shared" si="43"/>
        <v>319.30726848300009</v>
      </c>
      <c r="AX133" s="42">
        <f t="shared" si="43"/>
        <v>328.69865873250012</v>
      </c>
      <c r="AY133" s="59">
        <f t="shared" si="43"/>
        <v>328.69865873250012</v>
      </c>
      <c r="AZ133" s="42">
        <f t="shared" si="43"/>
        <v>335.27263190715013</v>
      </c>
      <c r="BA133" s="8">
        <f>SUM(AZ133,AX133,AV133,AT133,AR133,AP133,AN133,AL133,AJ133,AH133,AF133,AD133)</f>
        <v>3396.0618497496507</v>
      </c>
    </row>
    <row r="134" spans="1:53">
      <c r="A134" s="22" t="s">
        <v>12</v>
      </c>
      <c r="B134" s="22">
        <v>643.72</v>
      </c>
      <c r="C134" s="37">
        <v>1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36"/>
      <c r="U134" s="36"/>
      <c r="V134" s="36"/>
      <c r="W134" s="36"/>
      <c r="X134" s="36"/>
      <c r="Y134" s="36"/>
      <c r="Z134" s="36"/>
      <c r="AA134" s="22">
        <f t="shared" ref="AA134:AA139" si="44">B134*(C134+D134+E134+F134+G134+H134)</f>
        <v>643.72</v>
      </c>
      <c r="AB134" s="22" t="s">
        <v>12</v>
      </c>
      <c r="AC134" s="40">
        <f t="shared" si="35"/>
        <v>643.72</v>
      </c>
      <c r="AD134" s="41">
        <f t="shared" si="36"/>
        <v>643.72</v>
      </c>
      <c r="AE134" s="41">
        <f t="shared" si="33"/>
        <v>656.59440000000006</v>
      </c>
      <c r="AF134" s="41">
        <f>AD134*$AD125</f>
        <v>675.90600000000006</v>
      </c>
      <c r="AG134" s="41">
        <f t="shared" ref="AG134:AZ134" si="45">AD134*$AD125</f>
        <v>675.90600000000006</v>
      </c>
      <c r="AH134" s="41">
        <f t="shared" si="45"/>
        <v>689.42412000000013</v>
      </c>
      <c r="AI134" s="41">
        <f t="shared" si="45"/>
        <v>709.70130000000006</v>
      </c>
      <c r="AJ134" s="41">
        <f t="shared" si="45"/>
        <v>709.70130000000006</v>
      </c>
      <c r="AK134" s="41">
        <f t="shared" si="45"/>
        <v>723.89532600000018</v>
      </c>
      <c r="AL134" s="41">
        <f t="shared" si="45"/>
        <v>745.18636500000014</v>
      </c>
      <c r="AM134" s="41">
        <f t="shared" si="45"/>
        <v>745.18636500000014</v>
      </c>
      <c r="AN134" s="41">
        <f t="shared" si="45"/>
        <v>760.09009230000026</v>
      </c>
      <c r="AO134" s="41">
        <f t="shared" si="45"/>
        <v>782.44568325000023</v>
      </c>
      <c r="AP134" s="41">
        <f t="shared" si="45"/>
        <v>782.44568325000023</v>
      </c>
      <c r="AQ134" s="41">
        <f t="shared" si="45"/>
        <v>798.09459691500035</v>
      </c>
      <c r="AR134" s="41">
        <f t="shared" si="45"/>
        <v>821.56796741250025</v>
      </c>
      <c r="AS134" s="41">
        <f t="shared" si="45"/>
        <v>821.56796741250025</v>
      </c>
      <c r="AT134" s="43">
        <f t="shared" si="45"/>
        <v>837.99932676075036</v>
      </c>
      <c r="AU134" s="43">
        <f t="shared" si="45"/>
        <v>862.64636578312525</v>
      </c>
      <c r="AV134" s="43">
        <f t="shared" si="45"/>
        <v>862.64636578312525</v>
      </c>
      <c r="AW134" s="43">
        <f t="shared" si="45"/>
        <v>879.89929309878789</v>
      </c>
      <c r="AX134" s="43">
        <f t="shared" si="45"/>
        <v>905.77868407228152</v>
      </c>
      <c r="AY134" s="43">
        <f t="shared" si="45"/>
        <v>905.77868407228152</v>
      </c>
      <c r="AZ134" s="43">
        <f t="shared" si="45"/>
        <v>923.89425775372729</v>
      </c>
      <c r="BA134" s="8">
        <f>AC134</f>
        <v>643.72</v>
      </c>
    </row>
    <row r="135" spans="1:53">
      <c r="A135" s="22" t="s">
        <v>13</v>
      </c>
      <c r="B135" s="22">
        <v>793.72</v>
      </c>
      <c r="C135" s="23"/>
      <c r="D135" s="37">
        <v>1</v>
      </c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36"/>
      <c r="U135" s="36"/>
      <c r="V135" s="36"/>
      <c r="W135" s="36"/>
      <c r="X135" s="36"/>
      <c r="Y135" s="36"/>
      <c r="Z135" s="36"/>
      <c r="AA135" s="22">
        <f t="shared" si="44"/>
        <v>793.72</v>
      </c>
      <c r="AB135" s="22" t="s">
        <v>13</v>
      </c>
      <c r="AC135" s="41">
        <f t="shared" si="35"/>
        <v>793.72</v>
      </c>
      <c r="AD135" s="40">
        <f t="shared" si="36"/>
        <v>793.72</v>
      </c>
      <c r="AE135" s="41">
        <f t="shared" si="33"/>
        <v>809.59440000000006</v>
      </c>
      <c r="AF135" s="41">
        <f>AD135*$AD125</f>
        <v>833.40600000000006</v>
      </c>
      <c r="AG135" s="41">
        <f t="shared" ref="AG135:AZ135" si="46">AD135*$AD125</f>
        <v>833.40600000000006</v>
      </c>
      <c r="AH135" s="41">
        <f t="shared" si="46"/>
        <v>850.07412000000011</v>
      </c>
      <c r="AI135" s="41">
        <f t="shared" si="46"/>
        <v>875.07630000000006</v>
      </c>
      <c r="AJ135" s="41">
        <f t="shared" si="46"/>
        <v>875.07630000000006</v>
      </c>
      <c r="AK135" s="41">
        <f t="shared" si="46"/>
        <v>892.57782600000019</v>
      </c>
      <c r="AL135" s="41">
        <f t="shared" si="46"/>
        <v>918.83011500000009</v>
      </c>
      <c r="AM135" s="41">
        <f t="shared" si="46"/>
        <v>918.83011500000009</v>
      </c>
      <c r="AN135" s="41">
        <f t="shared" si="46"/>
        <v>937.20671730000026</v>
      </c>
      <c r="AO135" s="41">
        <f t="shared" si="46"/>
        <v>964.77162075000012</v>
      </c>
      <c r="AP135" s="41">
        <f t="shared" si="46"/>
        <v>964.77162075000012</v>
      </c>
      <c r="AQ135" s="41">
        <f t="shared" si="46"/>
        <v>984.06705316500029</v>
      </c>
      <c r="AR135" s="41">
        <f t="shared" si="46"/>
        <v>1013.0102017875001</v>
      </c>
      <c r="AS135" s="41">
        <f t="shared" si="46"/>
        <v>1013.0102017875001</v>
      </c>
      <c r="AT135" s="43">
        <f t="shared" si="46"/>
        <v>1033.2704058232503</v>
      </c>
      <c r="AU135" s="43">
        <f t="shared" si="46"/>
        <v>1063.6607118768752</v>
      </c>
      <c r="AV135" s="43">
        <f t="shared" si="46"/>
        <v>1063.6607118768752</v>
      </c>
      <c r="AW135" s="43">
        <f t="shared" si="46"/>
        <v>1084.9339261144128</v>
      </c>
      <c r="AX135" s="43">
        <f t="shared" si="46"/>
        <v>1116.8437474707191</v>
      </c>
      <c r="AY135" s="43">
        <f t="shared" si="46"/>
        <v>1116.8437474707191</v>
      </c>
      <c r="AZ135" s="43">
        <f t="shared" si="46"/>
        <v>1139.1806224201334</v>
      </c>
      <c r="BA135" s="8">
        <f>AD135</f>
        <v>793.72</v>
      </c>
    </row>
    <row r="136" spans="1:53">
      <c r="A136" s="22" t="s">
        <v>14</v>
      </c>
      <c r="B136" s="22">
        <v>643.72</v>
      </c>
      <c r="C136" s="23"/>
      <c r="D136" s="23"/>
      <c r="E136" s="37">
        <v>1</v>
      </c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36"/>
      <c r="U136" s="36"/>
      <c r="V136" s="36"/>
      <c r="W136" s="36"/>
      <c r="X136" s="36"/>
      <c r="Y136" s="36"/>
      <c r="Z136" s="36"/>
      <c r="AA136" s="22">
        <f t="shared" si="44"/>
        <v>643.72</v>
      </c>
      <c r="AB136" s="22" t="s">
        <v>14</v>
      </c>
      <c r="AC136" s="41">
        <f t="shared" si="35"/>
        <v>643.72</v>
      </c>
      <c r="AD136" s="41">
        <f t="shared" si="36"/>
        <v>643.72</v>
      </c>
      <c r="AE136" s="40">
        <f>B136*$AD$52</f>
        <v>656.59440000000006</v>
      </c>
      <c r="AF136" s="41">
        <f>AD136*$AD125</f>
        <v>675.90600000000006</v>
      </c>
      <c r="AG136" s="41">
        <f t="shared" ref="AG136:AZ136" si="47">AD136*$AD125</f>
        <v>675.90600000000006</v>
      </c>
      <c r="AH136" s="41">
        <f t="shared" si="47"/>
        <v>689.42412000000013</v>
      </c>
      <c r="AI136" s="41">
        <f t="shared" si="47"/>
        <v>709.70130000000006</v>
      </c>
      <c r="AJ136" s="41">
        <f t="shared" si="47"/>
        <v>709.70130000000006</v>
      </c>
      <c r="AK136" s="41">
        <f t="shared" si="47"/>
        <v>723.89532600000018</v>
      </c>
      <c r="AL136" s="41">
        <f t="shared" si="47"/>
        <v>745.18636500000014</v>
      </c>
      <c r="AM136" s="41">
        <f t="shared" si="47"/>
        <v>745.18636500000014</v>
      </c>
      <c r="AN136" s="41">
        <f t="shared" si="47"/>
        <v>760.09009230000026</v>
      </c>
      <c r="AO136" s="41">
        <f t="shared" si="47"/>
        <v>782.44568325000023</v>
      </c>
      <c r="AP136" s="41">
        <f t="shared" si="47"/>
        <v>782.44568325000023</v>
      </c>
      <c r="AQ136" s="41">
        <f t="shared" si="47"/>
        <v>798.09459691500035</v>
      </c>
      <c r="AR136" s="41">
        <f t="shared" si="47"/>
        <v>821.56796741250025</v>
      </c>
      <c r="AS136" s="41">
        <f t="shared" si="47"/>
        <v>821.56796741250025</v>
      </c>
      <c r="AT136" s="43">
        <f t="shared" si="47"/>
        <v>837.99932676075036</v>
      </c>
      <c r="AU136" s="43">
        <f t="shared" si="47"/>
        <v>862.64636578312525</v>
      </c>
      <c r="AV136" s="43">
        <f t="shared" si="47"/>
        <v>862.64636578312525</v>
      </c>
      <c r="AW136" s="43">
        <f t="shared" si="47"/>
        <v>879.89929309878789</v>
      </c>
      <c r="AX136" s="43">
        <f t="shared" si="47"/>
        <v>905.77868407228152</v>
      </c>
      <c r="AY136" s="43">
        <f t="shared" si="47"/>
        <v>905.77868407228152</v>
      </c>
      <c r="AZ136" s="43">
        <f t="shared" si="47"/>
        <v>923.89425775372729</v>
      </c>
      <c r="BA136" s="8">
        <f>AE136</f>
        <v>656.59440000000006</v>
      </c>
    </row>
    <row r="137" spans="1:53">
      <c r="A137" s="22" t="s">
        <v>15</v>
      </c>
      <c r="B137" s="22">
        <v>793.72</v>
      </c>
      <c r="C137" s="23"/>
      <c r="D137" s="23"/>
      <c r="E137" s="23"/>
      <c r="F137" s="37">
        <v>1</v>
      </c>
      <c r="G137" s="39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36"/>
      <c r="U137" s="36"/>
      <c r="V137" s="36"/>
      <c r="W137" s="36"/>
      <c r="X137" s="36"/>
      <c r="Y137" s="36"/>
      <c r="Z137" s="36"/>
      <c r="AA137" s="22">
        <f t="shared" si="44"/>
        <v>793.72</v>
      </c>
      <c r="AB137" s="22" t="s">
        <v>15</v>
      </c>
      <c r="AC137" s="41">
        <f t="shared" si="35"/>
        <v>793.72</v>
      </c>
      <c r="AD137" s="41">
        <f t="shared" si="36"/>
        <v>793.72</v>
      </c>
      <c r="AE137" s="41">
        <f t="shared" ref="AE137:AE157" si="48">B137*$AD$52</f>
        <v>809.59440000000006</v>
      </c>
      <c r="AF137" s="40">
        <f>AD137*$AD125</f>
        <v>833.40600000000006</v>
      </c>
      <c r="AG137" s="44">
        <f t="shared" ref="AG137:AZ137" si="49">AD137*$AD125</f>
        <v>833.40600000000006</v>
      </c>
      <c r="AH137" s="41">
        <f t="shared" si="49"/>
        <v>850.07412000000011</v>
      </c>
      <c r="AI137" s="41">
        <f t="shared" si="49"/>
        <v>875.07630000000006</v>
      </c>
      <c r="AJ137" s="41">
        <f t="shared" si="49"/>
        <v>875.07630000000006</v>
      </c>
      <c r="AK137" s="41">
        <f t="shared" si="49"/>
        <v>892.57782600000019</v>
      </c>
      <c r="AL137" s="41">
        <f t="shared" si="49"/>
        <v>918.83011500000009</v>
      </c>
      <c r="AM137" s="41">
        <f t="shared" si="49"/>
        <v>918.83011500000009</v>
      </c>
      <c r="AN137" s="41">
        <f t="shared" si="49"/>
        <v>937.20671730000026</v>
      </c>
      <c r="AO137" s="41">
        <f t="shared" si="49"/>
        <v>964.77162075000012</v>
      </c>
      <c r="AP137" s="41">
        <f t="shared" si="49"/>
        <v>964.77162075000012</v>
      </c>
      <c r="AQ137" s="41">
        <f t="shared" si="49"/>
        <v>984.06705316500029</v>
      </c>
      <c r="AR137" s="41">
        <f t="shared" si="49"/>
        <v>1013.0102017875001</v>
      </c>
      <c r="AS137" s="41">
        <f t="shared" si="49"/>
        <v>1013.0102017875001</v>
      </c>
      <c r="AT137" s="43">
        <f t="shared" si="49"/>
        <v>1033.2704058232503</v>
      </c>
      <c r="AU137" s="43">
        <f t="shared" si="49"/>
        <v>1063.6607118768752</v>
      </c>
      <c r="AV137" s="43">
        <f t="shared" si="49"/>
        <v>1063.6607118768752</v>
      </c>
      <c r="AW137" s="43">
        <f t="shared" si="49"/>
        <v>1084.9339261144128</v>
      </c>
      <c r="AX137" s="43">
        <f t="shared" si="49"/>
        <v>1116.8437474707191</v>
      </c>
      <c r="AY137" s="43">
        <f t="shared" si="49"/>
        <v>1116.8437474707191</v>
      </c>
      <c r="AZ137" s="43">
        <f t="shared" si="49"/>
        <v>1139.1806224201334</v>
      </c>
      <c r="BA137" s="8">
        <f>AF137</f>
        <v>833.40600000000006</v>
      </c>
    </row>
    <row r="138" spans="1:53">
      <c r="A138" s="22" t="s">
        <v>16</v>
      </c>
      <c r="B138" s="22">
        <v>643.72</v>
      </c>
      <c r="C138" s="23"/>
      <c r="D138" s="23"/>
      <c r="E138" s="23"/>
      <c r="F138" s="23"/>
      <c r="G138" s="37">
        <v>1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36"/>
      <c r="U138" s="36"/>
      <c r="V138" s="36"/>
      <c r="W138" s="36"/>
      <c r="X138" s="36"/>
      <c r="Y138" s="36"/>
      <c r="Z138" s="36"/>
      <c r="AA138" s="22">
        <f t="shared" si="44"/>
        <v>643.72</v>
      </c>
      <c r="AB138" s="22" t="s">
        <v>16</v>
      </c>
      <c r="AC138" s="41">
        <f t="shared" si="35"/>
        <v>643.72</v>
      </c>
      <c r="AD138" s="41">
        <f t="shared" si="36"/>
        <v>643.72</v>
      </c>
      <c r="AE138" s="41">
        <f t="shared" si="48"/>
        <v>656.59440000000006</v>
      </c>
      <c r="AF138" s="41">
        <f>AD138*$AD125</f>
        <v>675.90600000000006</v>
      </c>
      <c r="AG138" s="40">
        <f t="shared" ref="AG138:AZ138" si="50">AD138*$AD125</f>
        <v>675.90600000000006</v>
      </c>
      <c r="AH138" s="41">
        <f t="shared" si="50"/>
        <v>689.42412000000013</v>
      </c>
      <c r="AI138" s="41">
        <f t="shared" si="50"/>
        <v>709.70130000000006</v>
      </c>
      <c r="AJ138" s="41">
        <f t="shared" si="50"/>
        <v>709.70130000000006</v>
      </c>
      <c r="AK138" s="41">
        <f t="shared" si="50"/>
        <v>723.89532600000018</v>
      </c>
      <c r="AL138" s="41">
        <f t="shared" si="50"/>
        <v>745.18636500000014</v>
      </c>
      <c r="AM138" s="41">
        <f t="shared" si="50"/>
        <v>745.18636500000014</v>
      </c>
      <c r="AN138" s="41">
        <f t="shared" si="50"/>
        <v>760.09009230000026</v>
      </c>
      <c r="AO138" s="41">
        <f t="shared" si="50"/>
        <v>782.44568325000023</v>
      </c>
      <c r="AP138" s="41">
        <f t="shared" si="50"/>
        <v>782.44568325000023</v>
      </c>
      <c r="AQ138" s="41">
        <f t="shared" si="50"/>
        <v>798.09459691500035</v>
      </c>
      <c r="AR138" s="41">
        <f t="shared" si="50"/>
        <v>821.56796741250025</v>
      </c>
      <c r="AS138" s="41">
        <f t="shared" si="50"/>
        <v>821.56796741250025</v>
      </c>
      <c r="AT138" s="43">
        <f t="shared" si="50"/>
        <v>837.99932676075036</v>
      </c>
      <c r="AU138" s="43">
        <f t="shared" si="50"/>
        <v>862.64636578312525</v>
      </c>
      <c r="AV138" s="43">
        <f t="shared" si="50"/>
        <v>862.64636578312525</v>
      </c>
      <c r="AW138" s="43">
        <f t="shared" si="50"/>
        <v>879.89929309878789</v>
      </c>
      <c r="AX138" s="43">
        <f t="shared" si="50"/>
        <v>905.77868407228152</v>
      </c>
      <c r="AY138" s="43">
        <f t="shared" si="50"/>
        <v>905.77868407228152</v>
      </c>
      <c r="AZ138" s="43">
        <f t="shared" si="50"/>
        <v>923.89425775372729</v>
      </c>
      <c r="BA138" s="8">
        <f>AG138</f>
        <v>675.90600000000006</v>
      </c>
    </row>
    <row r="139" spans="1:53">
      <c r="A139" s="22" t="s">
        <v>17</v>
      </c>
      <c r="B139" s="22">
        <v>793.72</v>
      </c>
      <c r="C139" s="23"/>
      <c r="D139" s="23"/>
      <c r="E139" s="23"/>
      <c r="F139" s="23"/>
      <c r="G139" s="23"/>
      <c r="H139" s="37">
        <v>1</v>
      </c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36"/>
      <c r="U139" s="36"/>
      <c r="V139" s="36"/>
      <c r="W139" s="36"/>
      <c r="X139" s="36"/>
      <c r="Y139" s="36"/>
      <c r="Z139" s="36"/>
      <c r="AA139" s="22">
        <f t="shared" si="44"/>
        <v>793.72</v>
      </c>
      <c r="AB139" s="22" t="s">
        <v>17</v>
      </c>
      <c r="AC139" s="41">
        <f t="shared" si="35"/>
        <v>793.72</v>
      </c>
      <c r="AD139" s="41">
        <f t="shared" si="36"/>
        <v>793.72</v>
      </c>
      <c r="AE139" s="41">
        <f t="shared" si="48"/>
        <v>809.59440000000006</v>
      </c>
      <c r="AF139" s="41">
        <f>AD139*$AD125</f>
        <v>833.40600000000006</v>
      </c>
      <c r="AG139" s="41">
        <f t="shared" ref="AG139:AZ139" si="51">AD139*$AD125</f>
        <v>833.40600000000006</v>
      </c>
      <c r="AH139" s="40">
        <f t="shared" si="51"/>
        <v>850.07412000000011</v>
      </c>
      <c r="AI139" s="41">
        <f t="shared" si="51"/>
        <v>875.07630000000006</v>
      </c>
      <c r="AJ139" s="41">
        <f t="shared" si="51"/>
        <v>875.07630000000006</v>
      </c>
      <c r="AK139" s="41">
        <f t="shared" si="51"/>
        <v>892.57782600000019</v>
      </c>
      <c r="AL139" s="41">
        <f t="shared" si="51"/>
        <v>918.83011500000009</v>
      </c>
      <c r="AM139" s="41">
        <f t="shared" si="51"/>
        <v>918.83011500000009</v>
      </c>
      <c r="AN139" s="41">
        <f t="shared" si="51"/>
        <v>937.20671730000026</v>
      </c>
      <c r="AO139" s="41">
        <f t="shared" si="51"/>
        <v>964.77162075000012</v>
      </c>
      <c r="AP139" s="41">
        <f t="shared" si="51"/>
        <v>964.77162075000012</v>
      </c>
      <c r="AQ139" s="41">
        <f t="shared" si="51"/>
        <v>984.06705316500029</v>
      </c>
      <c r="AR139" s="41">
        <f t="shared" si="51"/>
        <v>1013.0102017875001</v>
      </c>
      <c r="AS139" s="41">
        <f t="shared" si="51"/>
        <v>1013.0102017875001</v>
      </c>
      <c r="AT139" s="43">
        <f t="shared" si="51"/>
        <v>1033.2704058232503</v>
      </c>
      <c r="AU139" s="43">
        <f t="shared" si="51"/>
        <v>1063.6607118768752</v>
      </c>
      <c r="AV139" s="43">
        <f t="shared" si="51"/>
        <v>1063.6607118768752</v>
      </c>
      <c r="AW139" s="43">
        <f t="shared" si="51"/>
        <v>1084.9339261144128</v>
      </c>
      <c r="AX139" s="43">
        <f t="shared" si="51"/>
        <v>1116.8437474707191</v>
      </c>
      <c r="AY139" s="43">
        <f t="shared" si="51"/>
        <v>1116.8437474707191</v>
      </c>
      <c r="AZ139" s="43">
        <f t="shared" si="51"/>
        <v>1139.1806224201334</v>
      </c>
      <c r="BA139" s="8">
        <f>AH139</f>
        <v>850.07412000000011</v>
      </c>
    </row>
    <row r="140" spans="1:53">
      <c r="A140" s="22" t="s">
        <v>73</v>
      </c>
      <c r="B140" s="22">
        <v>643.72</v>
      </c>
      <c r="C140" s="23"/>
      <c r="D140" s="23"/>
      <c r="E140" s="23"/>
      <c r="F140" s="23"/>
      <c r="G140" s="23"/>
      <c r="H140" s="23"/>
      <c r="I140" s="37">
        <v>1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36"/>
      <c r="U140" s="36"/>
      <c r="V140" s="36"/>
      <c r="W140" s="36"/>
      <c r="X140" s="36"/>
      <c r="Y140" s="36"/>
      <c r="Z140" s="36"/>
      <c r="AA140" s="22">
        <f>B140*(C140+D140+E140+F140+G140+H140+I140)</f>
        <v>643.72</v>
      </c>
      <c r="AB140" s="22" t="s">
        <v>73</v>
      </c>
      <c r="AC140" s="41">
        <f t="shared" si="35"/>
        <v>643.72</v>
      </c>
      <c r="AD140" s="41">
        <f t="shared" si="36"/>
        <v>643.72</v>
      </c>
      <c r="AE140" s="41">
        <f t="shared" si="48"/>
        <v>656.59440000000006</v>
      </c>
      <c r="AF140" s="41">
        <f>AD140*$AD125</f>
        <v>675.90600000000006</v>
      </c>
      <c r="AG140" s="41">
        <f t="shared" ref="AG140:AZ140" si="52">AD140*$AD125</f>
        <v>675.90600000000006</v>
      </c>
      <c r="AH140" s="41">
        <f t="shared" si="52"/>
        <v>689.42412000000013</v>
      </c>
      <c r="AI140" s="40">
        <f t="shared" si="52"/>
        <v>709.70130000000006</v>
      </c>
      <c r="AJ140" s="41">
        <f t="shared" si="52"/>
        <v>709.70130000000006</v>
      </c>
      <c r="AK140" s="41">
        <f t="shared" si="52"/>
        <v>723.89532600000018</v>
      </c>
      <c r="AL140" s="41">
        <f t="shared" si="52"/>
        <v>745.18636500000014</v>
      </c>
      <c r="AM140" s="41">
        <f t="shared" si="52"/>
        <v>745.18636500000014</v>
      </c>
      <c r="AN140" s="41">
        <f t="shared" si="52"/>
        <v>760.09009230000026</v>
      </c>
      <c r="AO140" s="41">
        <f t="shared" si="52"/>
        <v>782.44568325000023</v>
      </c>
      <c r="AP140" s="41">
        <f t="shared" si="52"/>
        <v>782.44568325000023</v>
      </c>
      <c r="AQ140" s="41">
        <f t="shared" si="52"/>
        <v>798.09459691500035</v>
      </c>
      <c r="AR140" s="41">
        <f t="shared" si="52"/>
        <v>821.56796741250025</v>
      </c>
      <c r="AS140" s="41">
        <f t="shared" si="52"/>
        <v>821.56796741250025</v>
      </c>
      <c r="AT140" s="43">
        <f t="shared" si="52"/>
        <v>837.99932676075036</v>
      </c>
      <c r="AU140" s="43">
        <f t="shared" si="52"/>
        <v>862.64636578312525</v>
      </c>
      <c r="AV140" s="43">
        <f t="shared" si="52"/>
        <v>862.64636578312525</v>
      </c>
      <c r="AW140" s="43">
        <f t="shared" si="52"/>
        <v>879.89929309878789</v>
      </c>
      <c r="AX140" s="43">
        <f t="shared" si="52"/>
        <v>905.77868407228152</v>
      </c>
      <c r="AY140" s="43">
        <f t="shared" si="52"/>
        <v>905.77868407228152</v>
      </c>
      <c r="AZ140" s="43">
        <f t="shared" si="52"/>
        <v>923.89425775372729</v>
      </c>
      <c r="BA140" s="8">
        <f>AI140</f>
        <v>709.70130000000006</v>
      </c>
    </row>
    <row r="141" spans="1:53">
      <c r="A141" s="22" t="s">
        <v>74</v>
      </c>
      <c r="B141" s="22">
        <v>793.72</v>
      </c>
      <c r="C141" s="23"/>
      <c r="D141" s="23"/>
      <c r="E141" s="23"/>
      <c r="F141" s="23"/>
      <c r="G141" s="23"/>
      <c r="H141" s="23"/>
      <c r="I141" s="23"/>
      <c r="J141" s="37">
        <v>1</v>
      </c>
      <c r="K141" s="23"/>
      <c r="L141" s="23"/>
      <c r="M141" s="23"/>
      <c r="N141" s="23"/>
      <c r="O141" s="23"/>
      <c r="P141" s="23"/>
      <c r="Q141" s="23"/>
      <c r="R141" s="23"/>
      <c r="S141" s="23"/>
      <c r="T141" s="36"/>
      <c r="U141" s="36"/>
      <c r="V141" s="36"/>
      <c r="W141" s="36"/>
      <c r="X141" s="36"/>
      <c r="Y141" s="36"/>
      <c r="Z141" s="36"/>
      <c r="AA141" s="22">
        <f>B141*(C141+D141+E141+F141+G141+H141+I141+J141+K141+L141+M141+T141)</f>
        <v>793.72</v>
      </c>
      <c r="AB141" s="22" t="s">
        <v>74</v>
      </c>
      <c r="AC141" s="41">
        <f t="shared" si="35"/>
        <v>793.72</v>
      </c>
      <c r="AD141" s="41">
        <f t="shared" si="36"/>
        <v>793.72</v>
      </c>
      <c r="AE141" s="41">
        <f t="shared" si="48"/>
        <v>809.59440000000006</v>
      </c>
      <c r="AF141" s="41">
        <f>AD141*$AD125</f>
        <v>833.40600000000006</v>
      </c>
      <c r="AG141" s="41">
        <f t="shared" ref="AG141:AZ141" si="53">AD141*$AD125</f>
        <v>833.40600000000006</v>
      </c>
      <c r="AH141" s="41">
        <f t="shared" si="53"/>
        <v>850.07412000000011</v>
      </c>
      <c r="AI141" s="41">
        <f t="shared" si="53"/>
        <v>875.07630000000006</v>
      </c>
      <c r="AJ141" s="40">
        <f t="shared" si="53"/>
        <v>875.07630000000006</v>
      </c>
      <c r="AK141" s="41">
        <f t="shared" si="53"/>
        <v>892.57782600000019</v>
      </c>
      <c r="AL141" s="41">
        <f t="shared" si="53"/>
        <v>918.83011500000009</v>
      </c>
      <c r="AM141" s="41">
        <f t="shared" si="53"/>
        <v>918.83011500000009</v>
      </c>
      <c r="AN141" s="41">
        <f t="shared" si="53"/>
        <v>937.20671730000026</v>
      </c>
      <c r="AO141" s="41">
        <f t="shared" si="53"/>
        <v>964.77162075000012</v>
      </c>
      <c r="AP141" s="41">
        <f t="shared" si="53"/>
        <v>964.77162075000012</v>
      </c>
      <c r="AQ141" s="41">
        <f t="shared" si="53"/>
        <v>984.06705316500029</v>
      </c>
      <c r="AR141" s="41">
        <f t="shared" si="53"/>
        <v>1013.0102017875001</v>
      </c>
      <c r="AS141" s="41">
        <f t="shared" si="53"/>
        <v>1013.0102017875001</v>
      </c>
      <c r="AT141" s="43">
        <f t="shared" si="53"/>
        <v>1033.2704058232503</v>
      </c>
      <c r="AU141" s="43">
        <f t="shared" si="53"/>
        <v>1063.6607118768752</v>
      </c>
      <c r="AV141" s="43">
        <f t="shared" si="53"/>
        <v>1063.6607118768752</v>
      </c>
      <c r="AW141" s="43">
        <f t="shared" si="53"/>
        <v>1084.9339261144128</v>
      </c>
      <c r="AX141" s="43">
        <f t="shared" si="53"/>
        <v>1116.8437474707191</v>
      </c>
      <c r="AY141" s="43">
        <f t="shared" si="53"/>
        <v>1116.8437474707191</v>
      </c>
      <c r="AZ141" s="43">
        <f t="shared" si="53"/>
        <v>1139.1806224201334</v>
      </c>
      <c r="BA141" s="8">
        <f>AJ141</f>
        <v>875.07630000000006</v>
      </c>
    </row>
    <row r="142" spans="1:53">
      <c r="A142" s="22" t="s">
        <v>75</v>
      </c>
      <c r="B142" s="22">
        <v>643.72</v>
      </c>
      <c r="C142" s="23"/>
      <c r="D142" s="23"/>
      <c r="E142" s="23"/>
      <c r="F142" s="23"/>
      <c r="G142" s="23"/>
      <c r="H142" s="23"/>
      <c r="I142" s="23"/>
      <c r="J142" s="23"/>
      <c r="K142" s="37">
        <v>1</v>
      </c>
      <c r="L142" s="23"/>
      <c r="M142" s="23"/>
      <c r="N142" s="23"/>
      <c r="O142" s="23"/>
      <c r="P142" s="23"/>
      <c r="Q142" s="23"/>
      <c r="R142" s="23"/>
      <c r="S142" s="23"/>
      <c r="T142" s="36"/>
      <c r="U142" s="36"/>
      <c r="V142" s="36"/>
      <c r="W142" s="36"/>
      <c r="X142" s="36"/>
      <c r="Y142" s="36"/>
      <c r="Z142" s="36"/>
      <c r="AA142" s="22">
        <f>B142*(C142+D142+E142+F142+G142+H142+I142+J142+K142+L142+M142+T142)</f>
        <v>643.72</v>
      </c>
      <c r="AB142" s="22" t="s">
        <v>75</v>
      </c>
      <c r="AC142" s="41">
        <f t="shared" si="35"/>
        <v>643.72</v>
      </c>
      <c r="AD142" s="41">
        <f t="shared" si="36"/>
        <v>643.72</v>
      </c>
      <c r="AE142" s="41">
        <f t="shared" si="48"/>
        <v>656.59440000000006</v>
      </c>
      <c r="AF142" s="41">
        <f>AD142*$AD125</f>
        <v>675.90600000000006</v>
      </c>
      <c r="AG142" s="41">
        <f t="shared" ref="AG142:AZ142" si="54">AD142*$AD125</f>
        <v>675.90600000000006</v>
      </c>
      <c r="AH142" s="41">
        <f t="shared" si="54"/>
        <v>689.42412000000013</v>
      </c>
      <c r="AI142" s="41">
        <f t="shared" si="54"/>
        <v>709.70130000000006</v>
      </c>
      <c r="AJ142" s="41">
        <f t="shared" si="54"/>
        <v>709.70130000000006</v>
      </c>
      <c r="AK142" s="40">
        <f t="shared" si="54"/>
        <v>723.89532600000018</v>
      </c>
      <c r="AL142" s="41">
        <f t="shared" si="54"/>
        <v>745.18636500000014</v>
      </c>
      <c r="AM142" s="41">
        <f t="shared" si="54"/>
        <v>745.18636500000014</v>
      </c>
      <c r="AN142" s="41">
        <f t="shared" si="54"/>
        <v>760.09009230000026</v>
      </c>
      <c r="AO142" s="41">
        <f t="shared" si="54"/>
        <v>782.44568325000023</v>
      </c>
      <c r="AP142" s="41">
        <f t="shared" si="54"/>
        <v>782.44568325000023</v>
      </c>
      <c r="AQ142" s="41">
        <f t="shared" si="54"/>
        <v>798.09459691500035</v>
      </c>
      <c r="AR142" s="41">
        <f t="shared" si="54"/>
        <v>821.56796741250025</v>
      </c>
      <c r="AS142" s="41">
        <f t="shared" si="54"/>
        <v>821.56796741250025</v>
      </c>
      <c r="AT142" s="43">
        <f t="shared" si="54"/>
        <v>837.99932676075036</v>
      </c>
      <c r="AU142" s="43">
        <f t="shared" si="54"/>
        <v>862.64636578312525</v>
      </c>
      <c r="AV142" s="43">
        <f t="shared" si="54"/>
        <v>862.64636578312525</v>
      </c>
      <c r="AW142" s="43">
        <f t="shared" si="54"/>
        <v>879.89929309878789</v>
      </c>
      <c r="AX142" s="43">
        <f t="shared" si="54"/>
        <v>905.77868407228152</v>
      </c>
      <c r="AY142" s="43">
        <f t="shared" si="54"/>
        <v>905.77868407228152</v>
      </c>
      <c r="AZ142" s="43">
        <f t="shared" si="54"/>
        <v>923.89425775372729</v>
      </c>
      <c r="BA142" s="8">
        <f>AK142</f>
        <v>723.89532600000018</v>
      </c>
    </row>
    <row r="143" spans="1:53">
      <c r="A143" s="22" t="s">
        <v>76</v>
      </c>
      <c r="B143" s="22">
        <v>793.72</v>
      </c>
      <c r="C143" s="23"/>
      <c r="D143" s="23"/>
      <c r="E143" s="23"/>
      <c r="F143" s="23"/>
      <c r="G143" s="23"/>
      <c r="H143" s="23"/>
      <c r="I143" s="23"/>
      <c r="J143" s="23"/>
      <c r="K143" s="23"/>
      <c r="L143" s="37">
        <v>1</v>
      </c>
      <c r="M143" s="23"/>
      <c r="N143" s="23"/>
      <c r="O143" s="23"/>
      <c r="P143" s="23"/>
      <c r="Q143" s="23"/>
      <c r="R143" s="23"/>
      <c r="S143" s="23"/>
      <c r="T143" s="36"/>
      <c r="U143" s="36"/>
      <c r="V143" s="36"/>
      <c r="W143" s="36"/>
      <c r="X143" s="36"/>
      <c r="Y143" s="36"/>
      <c r="Z143" s="36"/>
      <c r="AA143" s="22">
        <f>B143*(C143+D143+E143+F143+G143+H143+I143+J143+K143+L143+M143+T143)</f>
        <v>793.72</v>
      </c>
      <c r="AB143" s="22" t="s">
        <v>76</v>
      </c>
      <c r="AC143" s="41">
        <f t="shared" si="35"/>
        <v>793.72</v>
      </c>
      <c r="AD143" s="41">
        <f t="shared" si="36"/>
        <v>793.72</v>
      </c>
      <c r="AE143" s="41">
        <f t="shared" si="48"/>
        <v>809.59440000000006</v>
      </c>
      <c r="AF143" s="41">
        <f>AD143*$AD125</f>
        <v>833.40600000000006</v>
      </c>
      <c r="AG143" s="41">
        <f t="shared" ref="AG143:AZ143" si="55">AD143*$AD125</f>
        <v>833.40600000000006</v>
      </c>
      <c r="AH143" s="41">
        <f t="shared" si="55"/>
        <v>850.07412000000011</v>
      </c>
      <c r="AI143" s="41">
        <f t="shared" si="55"/>
        <v>875.07630000000006</v>
      </c>
      <c r="AJ143" s="41">
        <f t="shared" si="55"/>
        <v>875.07630000000006</v>
      </c>
      <c r="AK143" s="41">
        <f t="shared" si="55"/>
        <v>892.57782600000019</v>
      </c>
      <c r="AL143" s="40">
        <f t="shared" si="55"/>
        <v>918.83011500000009</v>
      </c>
      <c r="AM143" s="41">
        <f t="shared" si="55"/>
        <v>918.83011500000009</v>
      </c>
      <c r="AN143" s="41">
        <f t="shared" si="55"/>
        <v>937.20671730000026</v>
      </c>
      <c r="AO143" s="41">
        <f t="shared" si="55"/>
        <v>964.77162075000012</v>
      </c>
      <c r="AP143" s="41">
        <f t="shared" si="55"/>
        <v>964.77162075000012</v>
      </c>
      <c r="AQ143" s="41">
        <f t="shared" si="55"/>
        <v>984.06705316500029</v>
      </c>
      <c r="AR143" s="41">
        <f t="shared" si="55"/>
        <v>1013.0102017875001</v>
      </c>
      <c r="AS143" s="41">
        <f t="shared" si="55"/>
        <v>1013.0102017875001</v>
      </c>
      <c r="AT143" s="43">
        <f t="shared" si="55"/>
        <v>1033.2704058232503</v>
      </c>
      <c r="AU143" s="43">
        <f t="shared" si="55"/>
        <v>1063.6607118768752</v>
      </c>
      <c r="AV143" s="43">
        <f t="shared" si="55"/>
        <v>1063.6607118768752</v>
      </c>
      <c r="AW143" s="43">
        <f t="shared" si="55"/>
        <v>1084.9339261144128</v>
      </c>
      <c r="AX143" s="43">
        <f t="shared" si="55"/>
        <v>1116.8437474707191</v>
      </c>
      <c r="AY143" s="43">
        <f t="shared" si="55"/>
        <v>1116.8437474707191</v>
      </c>
      <c r="AZ143" s="43">
        <f t="shared" si="55"/>
        <v>1139.1806224201334</v>
      </c>
      <c r="BA143" s="8">
        <f>AL143</f>
        <v>918.83011500000009</v>
      </c>
    </row>
    <row r="144" spans="1:53">
      <c r="A144" s="22" t="s">
        <v>77</v>
      </c>
      <c r="B144" s="22">
        <v>643.72</v>
      </c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37">
        <v>1</v>
      </c>
      <c r="N144" s="23"/>
      <c r="O144" s="23"/>
      <c r="P144" s="23"/>
      <c r="Q144" s="23"/>
      <c r="R144" s="23"/>
      <c r="S144" s="23"/>
      <c r="T144" s="36"/>
      <c r="U144" s="36"/>
      <c r="V144" s="36"/>
      <c r="W144" s="36"/>
      <c r="X144" s="36"/>
      <c r="Y144" s="36"/>
      <c r="Z144" s="36"/>
      <c r="AA144" s="22">
        <f>B144*(C144+D144+E144+F144+G144+H144+I144+J144+K144+L144+M144+T144)</f>
        <v>643.72</v>
      </c>
      <c r="AB144" s="22" t="s">
        <v>77</v>
      </c>
      <c r="AC144" s="41">
        <f t="shared" si="35"/>
        <v>643.72</v>
      </c>
      <c r="AD144" s="41">
        <f t="shared" si="36"/>
        <v>643.72</v>
      </c>
      <c r="AE144" s="41">
        <f t="shared" si="48"/>
        <v>656.59440000000006</v>
      </c>
      <c r="AF144" s="41">
        <f>AD144*$AD125</f>
        <v>675.90600000000006</v>
      </c>
      <c r="AG144" s="41">
        <f t="shared" ref="AG144:AZ144" si="56">AD144*$AD125</f>
        <v>675.90600000000006</v>
      </c>
      <c r="AH144" s="41">
        <f t="shared" si="56"/>
        <v>689.42412000000013</v>
      </c>
      <c r="AI144" s="41">
        <f t="shared" si="56"/>
        <v>709.70130000000006</v>
      </c>
      <c r="AJ144" s="41">
        <f t="shared" si="56"/>
        <v>709.70130000000006</v>
      </c>
      <c r="AK144" s="41">
        <f t="shared" si="56"/>
        <v>723.89532600000018</v>
      </c>
      <c r="AL144" s="41">
        <f t="shared" si="56"/>
        <v>745.18636500000014</v>
      </c>
      <c r="AM144" s="40">
        <f t="shared" si="56"/>
        <v>745.18636500000014</v>
      </c>
      <c r="AN144" s="41">
        <f t="shared" si="56"/>
        <v>760.09009230000026</v>
      </c>
      <c r="AO144" s="41">
        <f t="shared" si="56"/>
        <v>782.44568325000023</v>
      </c>
      <c r="AP144" s="41">
        <f t="shared" si="56"/>
        <v>782.44568325000023</v>
      </c>
      <c r="AQ144" s="41">
        <f t="shared" si="56"/>
        <v>798.09459691500035</v>
      </c>
      <c r="AR144" s="41">
        <f t="shared" si="56"/>
        <v>821.56796741250025</v>
      </c>
      <c r="AS144" s="41">
        <f t="shared" si="56"/>
        <v>821.56796741250025</v>
      </c>
      <c r="AT144" s="43">
        <f t="shared" si="56"/>
        <v>837.99932676075036</v>
      </c>
      <c r="AU144" s="43">
        <f t="shared" si="56"/>
        <v>862.64636578312525</v>
      </c>
      <c r="AV144" s="43">
        <f t="shared" si="56"/>
        <v>862.64636578312525</v>
      </c>
      <c r="AW144" s="43">
        <f t="shared" si="56"/>
        <v>879.89929309878789</v>
      </c>
      <c r="AX144" s="43">
        <f t="shared" si="56"/>
        <v>905.77868407228152</v>
      </c>
      <c r="AY144" s="43">
        <f t="shared" si="56"/>
        <v>905.77868407228152</v>
      </c>
      <c r="AZ144" s="43">
        <f t="shared" si="56"/>
        <v>923.89425775372729</v>
      </c>
      <c r="BA144" s="8">
        <f>AM144</f>
        <v>745.18636500000014</v>
      </c>
    </row>
    <row r="145" spans="1:53">
      <c r="A145" s="22" t="s">
        <v>78</v>
      </c>
      <c r="B145" s="22">
        <v>793.72</v>
      </c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37">
        <v>1</v>
      </c>
      <c r="O145" s="23"/>
      <c r="P145" s="23"/>
      <c r="Q145" s="23"/>
      <c r="R145" s="23"/>
      <c r="S145" s="23"/>
      <c r="T145" s="36"/>
      <c r="U145" s="36"/>
      <c r="V145" s="36"/>
      <c r="W145" s="36"/>
      <c r="X145" s="36"/>
      <c r="Y145" s="36"/>
      <c r="Z145" s="36"/>
      <c r="AA145" s="22">
        <f t="shared" ref="AA145:AA151" si="57">SUM(C145:T145)*B145</f>
        <v>793.72</v>
      </c>
      <c r="AB145" s="22" t="s">
        <v>78</v>
      </c>
      <c r="AC145" s="41">
        <f t="shared" si="35"/>
        <v>793.72</v>
      </c>
      <c r="AD145" s="41">
        <f t="shared" si="36"/>
        <v>793.72</v>
      </c>
      <c r="AE145" s="41">
        <f t="shared" si="48"/>
        <v>809.59440000000006</v>
      </c>
      <c r="AF145" s="41">
        <f>AD145*$AD125</f>
        <v>833.40600000000006</v>
      </c>
      <c r="AG145" s="41">
        <f t="shared" ref="AG145:AZ145" si="58">AD145*$AD125</f>
        <v>833.40600000000006</v>
      </c>
      <c r="AH145" s="41">
        <f t="shared" si="58"/>
        <v>850.07412000000011</v>
      </c>
      <c r="AI145" s="41">
        <f t="shared" si="58"/>
        <v>875.07630000000006</v>
      </c>
      <c r="AJ145" s="41">
        <f t="shared" si="58"/>
        <v>875.07630000000006</v>
      </c>
      <c r="AK145" s="41">
        <f t="shared" si="58"/>
        <v>892.57782600000019</v>
      </c>
      <c r="AL145" s="41">
        <f t="shared" si="58"/>
        <v>918.83011500000009</v>
      </c>
      <c r="AM145" s="41">
        <f t="shared" si="58"/>
        <v>918.83011500000009</v>
      </c>
      <c r="AN145" s="40">
        <f t="shared" si="58"/>
        <v>937.20671730000026</v>
      </c>
      <c r="AO145" s="41">
        <f t="shared" si="58"/>
        <v>964.77162075000012</v>
      </c>
      <c r="AP145" s="41">
        <f t="shared" si="58"/>
        <v>964.77162075000012</v>
      </c>
      <c r="AQ145" s="41">
        <f t="shared" si="58"/>
        <v>984.06705316500029</v>
      </c>
      <c r="AR145" s="41">
        <f t="shared" si="58"/>
        <v>1013.0102017875001</v>
      </c>
      <c r="AS145" s="41">
        <f t="shared" si="58"/>
        <v>1013.0102017875001</v>
      </c>
      <c r="AT145" s="43">
        <f t="shared" si="58"/>
        <v>1033.2704058232503</v>
      </c>
      <c r="AU145" s="43">
        <f t="shared" si="58"/>
        <v>1063.6607118768752</v>
      </c>
      <c r="AV145" s="43">
        <f t="shared" si="58"/>
        <v>1063.6607118768752</v>
      </c>
      <c r="AW145" s="43">
        <f t="shared" si="58"/>
        <v>1084.9339261144128</v>
      </c>
      <c r="AX145" s="43">
        <f t="shared" si="58"/>
        <v>1116.8437474707191</v>
      </c>
      <c r="AY145" s="43">
        <f t="shared" si="58"/>
        <v>1116.8437474707191</v>
      </c>
      <c r="AZ145" s="43">
        <f t="shared" si="58"/>
        <v>1139.1806224201334</v>
      </c>
      <c r="BA145" s="8">
        <f>AN145</f>
        <v>937.20671730000026</v>
      </c>
    </row>
    <row r="146" spans="1:53">
      <c r="A146" s="22" t="s">
        <v>118</v>
      </c>
      <c r="B146" s="22">
        <v>643.72</v>
      </c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37">
        <v>1</v>
      </c>
      <c r="P146" s="23"/>
      <c r="Q146" s="23"/>
      <c r="R146" s="23"/>
      <c r="S146" s="23"/>
      <c r="T146" s="36"/>
      <c r="U146" s="36"/>
      <c r="V146" s="36"/>
      <c r="W146" s="36"/>
      <c r="X146" s="36"/>
      <c r="Y146" s="36"/>
      <c r="Z146" s="36"/>
      <c r="AA146" s="22">
        <f t="shared" si="57"/>
        <v>643.72</v>
      </c>
      <c r="AB146" s="22" t="s">
        <v>118</v>
      </c>
      <c r="AC146" s="41">
        <f t="shared" si="35"/>
        <v>643.72</v>
      </c>
      <c r="AD146" s="41">
        <f t="shared" si="36"/>
        <v>643.72</v>
      </c>
      <c r="AE146" s="41">
        <f t="shared" si="48"/>
        <v>656.59440000000006</v>
      </c>
      <c r="AF146" s="41">
        <f>AD146*$AD125</f>
        <v>675.90600000000006</v>
      </c>
      <c r="AG146" s="41">
        <f t="shared" ref="AG146:AZ146" si="59">AD146*$AD125</f>
        <v>675.90600000000006</v>
      </c>
      <c r="AH146" s="41">
        <f t="shared" si="59"/>
        <v>689.42412000000013</v>
      </c>
      <c r="AI146" s="41">
        <f t="shared" si="59"/>
        <v>709.70130000000006</v>
      </c>
      <c r="AJ146" s="41">
        <f t="shared" si="59"/>
        <v>709.70130000000006</v>
      </c>
      <c r="AK146" s="41">
        <f t="shared" si="59"/>
        <v>723.89532600000018</v>
      </c>
      <c r="AL146" s="41">
        <f t="shared" si="59"/>
        <v>745.18636500000014</v>
      </c>
      <c r="AM146" s="41">
        <f t="shared" si="59"/>
        <v>745.18636500000014</v>
      </c>
      <c r="AN146" s="44">
        <f t="shared" si="59"/>
        <v>760.09009230000026</v>
      </c>
      <c r="AO146" s="40">
        <f t="shared" si="59"/>
        <v>782.44568325000023</v>
      </c>
      <c r="AP146" s="41">
        <f t="shared" si="59"/>
        <v>782.44568325000023</v>
      </c>
      <c r="AQ146" s="41">
        <f t="shared" si="59"/>
        <v>798.09459691500035</v>
      </c>
      <c r="AR146" s="41">
        <f t="shared" si="59"/>
        <v>821.56796741250025</v>
      </c>
      <c r="AS146" s="41">
        <f t="shared" si="59"/>
        <v>821.56796741250025</v>
      </c>
      <c r="AT146" s="43">
        <f t="shared" si="59"/>
        <v>837.99932676075036</v>
      </c>
      <c r="AU146" s="43">
        <f t="shared" si="59"/>
        <v>862.64636578312525</v>
      </c>
      <c r="AV146" s="43">
        <f t="shared" si="59"/>
        <v>862.64636578312525</v>
      </c>
      <c r="AW146" s="43">
        <f t="shared" si="59"/>
        <v>879.89929309878789</v>
      </c>
      <c r="AX146" s="43">
        <f t="shared" si="59"/>
        <v>905.77868407228152</v>
      </c>
      <c r="AY146" s="43">
        <f t="shared" si="59"/>
        <v>905.77868407228152</v>
      </c>
      <c r="AZ146" s="43">
        <f t="shared" si="59"/>
        <v>923.89425775372729</v>
      </c>
      <c r="BA146" s="8">
        <f>AO146</f>
        <v>782.44568325000023</v>
      </c>
    </row>
    <row r="147" spans="1:53">
      <c r="A147" s="22" t="s">
        <v>119</v>
      </c>
      <c r="B147" s="22">
        <v>793.72</v>
      </c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37">
        <v>1</v>
      </c>
      <c r="Q147" s="23"/>
      <c r="R147" s="23"/>
      <c r="S147" s="23"/>
      <c r="T147" s="36"/>
      <c r="U147" s="36"/>
      <c r="V147" s="36"/>
      <c r="W147" s="36"/>
      <c r="X147" s="36"/>
      <c r="Y147" s="36"/>
      <c r="Z147" s="36"/>
      <c r="AA147" s="22">
        <f t="shared" si="57"/>
        <v>793.72</v>
      </c>
      <c r="AB147" s="22" t="s">
        <v>119</v>
      </c>
      <c r="AC147" s="41">
        <f t="shared" si="35"/>
        <v>793.72</v>
      </c>
      <c r="AD147" s="41">
        <f t="shared" si="36"/>
        <v>793.72</v>
      </c>
      <c r="AE147" s="41">
        <f t="shared" si="48"/>
        <v>809.59440000000006</v>
      </c>
      <c r="AF147" s="41">
        <f>AD147*$AD125</f>
        <v>833.40600000000006</v>
      </c>
      <c r="AG147" s="41">
        <f t="shared" ref="AG147:AZ147" si="60">AD147*$AD125</f>
        <v>833.40600000000006</v>
      </c>
      <c r="AH147" s="41">
        <f t="shared" si="60"/>
        <v>850.07412000000011</v>
      </c>
      <c r="AI147" s="41">
        <f t="shared" si="60"/>
        <v>875.07630000000006</v>
      </c>
      <c r="AJ147" s="41">
        <f t="shared" si="60"/>
        <v>875.07630000000006</v>
      </c>
      <c r="AK147" s="41">
        <f t="shared" si="60"/>
        <v>892.57782600000019</v>
      </c>
      <c r="AL147" s="41">
        <f t="shared" si="60"/>
        <v>918.83011500000009</v>
      </c>
      <c r="AM147" s="41">
        <f t="shared" si="60"/>
        <v>918.83011500000009</v>
      </c>
      <c r="AN147" s="44">
        <f t="shared" si="60"/>
        <v>937.20671730000026</v>
      </c>
      <c r="AO147" s="41">
        <f t="shared" si="60"/>
        <v>964.77162075000012</v>
      </c>
      <c r="AP147" s="40">
        <f t="shared" si="60"/>
        <v>964.77162075000012</v>
      </c>
      <c r="AQ147" s="41">
        <f t="shared" si="60"/>
        <v>984.06705316500029</v>
      </c>
      <c r="AR147" s="41">
        <f t="shared" si="60"/>
        <v>1013.0102017875001</v>
      </c>
      <c r="AS147" s="41">
        <f t="shared" si="60"/>
        <v>1013.0102017875001</v>
      </c>
      <c r="AT147" s="43">
        <f t="shared" si="60"/>
        <v>1033.2704058232503</v>
      </c>
      <c r="AU147" s="43">
        <f t="shared" si="60"/>
        <v>1063.6607118768752</v>
      </c>
      <c r="AV147" s="43">
        <f t="shared" si="60"/>
        <v>1063.6607118768752</v>
      </c>
      <c r="AW147" s="43">
        <f t="shared" si="60"/>
        <v>1084.9339261144128</v>
      </c>
      <c r="AX147" s="43">
        <f t="shared" si="60"/>
        <v>1116.8437474707191</v>
      </c>
      <c r="AY147" s="43">
        <f t="shared" si="60"/>
        <v>1116.8437474707191</v>
      </c>
      <c r="AZ147" s="43">
        <f t="shared" si="60"/>
        <v>1139.1806224201334</v>
      </c>
      <c r="BA147" s="8">
        <f>AP147</f>
        <v>964.77162075000012</v>
      </c>
    </row>
    <row r="148" spans="1:53">
      <c r="A148" s="22" t="s">
        <v>120</v>
      </c>
      <c r="B148" s="22">
        <v>643.72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37">
        <v>1</v>
      </c>
      <c r="R148" s="23"/>
      <c r="S148" s="23"/>
      <c r="T148" s="36"/>
      <c r="U148" s="36"/>
      <c r="V148" s="36"/>
      <c r="W148" s="36"/>
      <c r="X148" s="36"/>
      <c r="Y148" s="36"/>
      <c r="Z148" s="36"/>
      <c r="AA148" s="22">
        <f t="shared" si="57"/>
        <v>643.72</v>
      </c>
      <c r="AB148" s="22" t="s">
        <v>120</v>
      </c>
      <c r="AC148" s="41">
        <f t="shared" si="35"/>
        <v>643.72</v>
      </c>
      <c r="AD148" s="41">
        <f t="shared" si="36"/>
        <v>643.72</v>
      </c>
      <c r="AE148" s="41">
        <f t="shared" si="48"/>
        <v>656.59440000000006</v>
      </c>
      <c r="AF148" s="41">
        <f>AD148*$AD125</f>
        <v>675.90600000000006</v>
      </c>
      <c r="AG148" s="41">
        <f t="shared" ref="AG148:AZ148" si="61">AD148*$AD125</f>
        <v>675.90600000000006</v>
      </c>
      <c r="AH148" s="41">
        <f t="shared" si="61"/>
        <v>689.42412000000013</v>
      </c>
      <c r="AI148" s="41">
        <f t="shared" si="61"/>
        <v>709.70130000000006</v>
      </c>
      <c r="AJ148" s="41">
        <f t="shared" si="61"/>
        <v>709.70130000000006</v>
      </c>
      <c r="AK148" s="41">
        <f t="shared" si="61"/>
        <v>723.89532600000018</v>
      </c>
      <c r="AL148" s="41">
        <f t="shared" si="61"/>
        <v>745.18636500000014</v>
      </c>
      <c r="AM148" s="41">
        <f t="shared" si="61"/>
        <v>745.18636500000014</v>
      </c>
      <c r="AN148" s="44">
        <f t="shared" si="61"/>
        <v>760.09009230000026</v>
      </c>
      <c r="AO148" s="41">
        <f t="shared" si="61"/>
        <v>782.44568325000023</v>
      </c>
      <c r="AP148" s="41">
        <f t="shared" si="61"/>
        <v>782.44568325000023</v>
      </c>
      <c r="AQ148" s="40">
        <f t="shared" si="61"/>
        <v>798.09459691500035</v>
      </c>
      <c r="AR148" s="41">
        <f t="shared" si="61"/>
        <v>821.56796741250025</v>
      </c>
      <c r="AS148" s="41">
        <f t="shared" si="61"/>
        <v>821.56796741250025</v>
      </c>
      <c r="AT148" s="43">
        <f t="shared" si="61"/>
        <v>837.99932676075036</v>
      </c>
      <c r="AU148" s="43">
        <f t="shared" si="61"/>
        <v>862.64636578312525</v>
      </c>
      <c r="AV148" s="43">
        <f t="shared" si="61"/>
        <v>862.64636578312525</v>
      </c>
      <c r="AW148" s="43">
        <f t="shared" si="61"/>
        <v>879.89929309878789</v>
      </c>
      <c r="AX148" s="43">
        <f t="shared" si="61"/>
        <v>905.77868407228152</v>
      </c>
      <c r="AY148" s="43">
        <f t="shared" si="61"/>
        <v>905.77868407228152</v>
      </c>
      <c r="AZ148" s="43">
        <f t="shared" si="61"/>
        <v>923.89425775372729</v>
      </c>
      <c r="BA148" s="8">
        <f>AQ148</f>
        <v>798.09459691500035</v>
      </c>
    </row>
    <row r="149" spans="1:53">
      <c r="A149" s="22" t="s">
        <v>121</v>
      </c>
      <c r="B149" s="22">
        <v>793.72</v>
      </c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37">
        <v>1</v>
      </c>
      <c r="S149" s="23"/>
      <c r="T149" s="36"/>
      <c r="U149" s="36"/>
      <c r="V149" s="36"/>
      <c r="W149" s="36"/>
      <c r="X149" s="36"/>
      <c r="Y149" s="36"/>
      <c r="Z149" s="36"/>
      <c r="AA149" s="22">
        <f t="shared" si="57"/>
        <v>793.72</v>
      </c>
      <c r="AB149" s="22" t="s">
        <v>121</v>
      </c>
      <c r="AC149" s="41">
        <f t="shared" si="35"/>
        <v>793.72</v>
      </c>
      <c r="AD149" s="41">
        <f t="shared" si="36"/>
        <v>793.72</v>
      </c>
      <c r="AE149" s="41">
        <f t="shared" si="48"/>
        <v>809.59440000000006</v>
      </c>
      <c r="AF149" s="41">
        <f>AD149*$AD125</f>
        <v>833.40600000000006</v>
      </c>
      <c r="AG149" s="41">
        <f t="shared" ref="AG149:AZ149" si="62">AD149*$AD125</f>
        <v>833.40600000000006</v>
      </c>
      <c r="AH149" s="41">
        <f t="shared" si="62"/>
        <v>850.07412000000011</v>
      </c>
      <c r="AI149" s="41">
        <f t="shared" si="62"/>
        <v>875.07630000000006</v>
      </c>
      <c r="AJ149" s="41">
        <f t="shared" si="62"/>
        <v>875.07630000000006</v>
      </c>
      <c r="AK149" s="41">
        <f t="shared" si="62"/>
        <v>892.57782600000019</v>
      </c>
      <c r="AL149" s="41">
        <f t="shared" si="62"/>
        <v>918.83011500000009</v>
      </c>
      <c r="AM149" s="41">
        <f t="shared" si="62"/>
        <v>918.83011500000009</v>
      </c>
      <c r="AN149" s="44">
        <f t="shared" si="62"/>
        <v>937.20671730000026</v>
      </c>
      <c r="AO149" s="41">
        <f t="shared" si="62"/>
        <v>964.77162075000012</v>
      </c>
      <c r="AP149" s="41">
        <f t="shared" si="62"/>
        <v>964.77162075000012</v>
      </c>
      <c r="AQ149" s="41">
        <f t="shared" si="62"/>
        <v>984.06705316500029</v>
      </c>
      <c r="AR149" s="40">
        <f t="shared" si="62"/>
        <v>1013.0102017875001</v>
      </c>
      <c r="AS149" s="41">
        <f t="shared" si="62"/>
        <v>1013.0102017875001</v>
      </c>
      <c r="AT149" s="43">
        <f t="shared" si="62"/>
        <v>1033.2704058232503</v>
      </c>
      <c r="AU149" s="43">
        <f t="shared" si="62"/>
        <v>1063.6607118768752</v>
      </c>
      <c r="AV149" s="43">
        <f t="shared" si="62"/>
        <v>1063.6607118768752</v>
      </c>
      <c r="AW149" s="43">
        <f t="shared" si="62"/>
        <v>1084.9339261144128</v>
      </c>
      <c r="AX149" s="43">
        <f t="shared" si="62"/>
        <v>1116.8437474707191</v>
      </c>
      <c r="AY149" s="43">
        <f t="shared" si="62"/>
        <v>1116.8437474707191</v>
      </c>
      <c r="AZ149" s="43">
        <f t="shared" si="62"/>
        <v>1139.1806224201334</v>
      </c>
      <c r="BA149" s="8">
        <f>AR149</f>
        <v>1013.0102017875001</v>
      </c>
    </row>
    <row r="150" spans="1:53">
      <c r="A150" s="22" t="s">
        <v>122</v>
      </c>
      <c r="B150" s="22">
        <v>643.72</v>
      </c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37">
        <v>1</v>
      </c>
      <c r="T150" s="36"/>
      <c r="U150" s="36"/>
      <c r="V150" s="36"/>
      <c r="W150" s="36"/>
      <c r="X150" s="36"/>
      <c r="Y150" s="36"/>
      <c r="Z150" s="36"/>
      <c r="AA150" s="22">
        <f t="shared" si="57"/>
        <v>643.72</v>
      </c>
      <c r="AB150" s="22" t="s">
        <v>122</v>
      </c>
      <c r="AC150" s="41">
        <f t="shared" si="35"/>
        <v>643.72</v>
      </c>
      <c r="AD150" s="41">
        <f t="shared" si="36"/>
        <v>643.72</v>
      </c>
      <c r="AE150" s="41">
        <f t="shared" si="48"/>
        <v>656.59440000000006</v>
      </c>
      <c r="AF150" s="41">
        <f>AD150*$AD125</f>
        <v>675.90600000000006</v>
      </c>
      <c r="AG150" s="41">
        <f t="shared" ref="AG150:AZ150" si="63">AD150*$AD125</f>
        <v>675.90600000000006</v>
      </c>
      <c r="AH150" s="41">
        <f t="shared" si="63"/>
        <v>689.42412000000013</v>
      </c>
      <c r="AI150" s="41">
        <f t="shared" si="63"/>
        <v>709.70130000000006</v>
      </c>
      <c r="AJ150" s="41">
        <f t="shared" si="63"/>
        <v>709.70130000000006</v>
      </c>
      <c r="AK150" s="41">
        <f t="shared" si="63"/>
        <v>723.89532600000018</v>
      </c>
      <c r="AL150" s="41">
        <f t="shared" si="63"/>
        <v>745.18636500000014</v>
      </c>
      <c r="AM150" s="41">
        <f t="shared" si="63"/>
        <v>745.18636500000014</v>
      </c>
      <c r="AN150" s="44">
        <f t="shared" si="63"/>
        <v>760.09009230000026</v>
      </c>
      <c r="AO150" s="41">
        <f t="shared" si="63"/>
        <v>782.44568325000023</v>
      </c>
      <c r="AP150" s="41">
        <f t="shared" si="63"/>
        <v>782.44568325000023</v>
      </c>
      <c r="AQ150" s="41">
        <f t="shared" si="63"/>
        <v>798.09459691500035</v>
      </c>
      <c r="AR150" s="41">
        <f t="shared" si="63"/>
        <v>821.56796741250025</v>
      </c>
      <c r="AS150" s="40">
        <f t="shared" si="63"/>
        <v>821.56796741250025</v>
      </c>
      <c r="AT150" s="43">
        <f t="shared" si="63"/>
        <v>837.99932676075036</v>
      </c>
      <c r="AU150" s="43">
        <f t="shared" si="63"/>
        <v>862.64636578312525</v>
      </c>
      <c r="AV150" s="43">
        <f t="shared" si="63"/>
        <v>862.64636578312525</v>
      </c>
      <c r="AW150" s="43">
        <f t="shared" si="63"/>
        <v>879.89929309878789</v>
      </c>
      <c r="AX150" s="43">
        <f t="shared" si="63"/>
        <v>905.77868407228152</v>
      </c>
      <c r="AY150" s="43">
        <f t="shared" si="63"/>
        <v>905.77868407228152</v>
      </c>
      <c r="AZ150" s="43">
        <f t="shared" si="63"/>
        <v>923.89425775372729</v>
      </c>
      <c r="BA150" s="8">
        <f>AS150</f>
        <v>821.56796741250025</v>
      </c>
    </row>
    <row r="151" spans="1:53">
      <c r="A151" s="22" t="s">
        <v>123</v>
      </c>
      <c r="B151" s="22">
        <v>793.72</v>
      </c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38">
        <v>1</v>
      </c>
      <c r="U151" s="57"/>
      <c r="V151" s="57"/>
      <c r="W151" s="57"/>
      <c r="X151" s="57"/>
      <c r="Y151" s="57"/>
      <c r="Z151" s="57"/>
      <c r="AA151" s="22">
        <f t="shared" si="57"/>
        <v>793.72</v>
      </c>
      <c r="AB151" s="22" t="s">
        <v>123</v>
      </c>
      <c r="AC151" s="41">
        <f t="shared" si="35"/>
        <v>793.72</v>
      </c>
      <c r="AD151" s="41">
        <f t="shared" si="36"/>
        <v>793.72</v>
      </c>
      <c r="AE151" s="41">
        <f t="shared" si="48"/>
        <v>809.59440000000006</v>
      </c>
      <c r="AF151" s="41">
        <f>AD151*$AD125</f>
        <v>833.40600000000006</v>
      </c>
      <c r="AG151" s="41">
        <f t="shared" ref="AG151:AZ151" si="64">AD151*$AD125</f>
        <v>833.40600000000006</v>
      </c>
      <c r="AH151" s="41">
        <f t="shared" si="64"/>
        <v>850.07412000000011</v>
      </c>
      <c r="AI151" s="41">
        <f t="shared" si="64"/>
        <v>875.07630000000006</v>
      </c>
      <c r="AJ151" s="41">
        <f t="shared" si="64"/>
        <v>875.07630000000006</v>
      </c>
      <c r="AK151" s="41">
        <f t="shared" si="64"/>
        <v>892.57782600000019</v>
      </c>
      <c r="AL151" s="41">
        <f t="shared" si="64"/>
        <v>918.83011500000009</v>
      </c>
      <c r="AM151" s="41">
        <f t="shared" si="64"/>
        <v>918.83011500000009</v>
      </c>
      <c r="AN151" s="44">
        <f t="shared" si="64"/>
        <v>937.20671730000026</v>
      </c>
      <c r="AO151" s="41">
        <f t="shared" si="64"/>
        <v>964.77162075000012</v>
      </c>
      <c r="AP151" s="41">
        <f t="shared" si="64"/>
        <v>964.77162075000012</v>
      </c>
      <c r="AQ151" s="41">
        <f t="shared" si="64"/>
        <v>984.06705316500029</v>
      </c>
      <c r="AR151" s="41">
        <f t="shared" si="64"/>
        <v>1013.0102017875001</v>
      </c>
      <c r="AS151" s="41">
        <f t="shared" si="64"/>
        <v>1013.0102017875001</v>
      </c>
      <c r="AT151" s="42">
        <f t="shared" si="64"/>
        <v>1033.2704058232503</v>
      </c>
      <c r="AU151" s="59">
        <f t="shared" si="64"/>
        <v>1063.6607118768752</v>
      </c>
      <c r="AV151" s="59">
        <f t="shared" si="64"/>
        <v>1063.6607118768752</v>
      </c>
      <c r="AW151" s="59">
        <f t="shared" si="64"/>
        <v>1084.9339261144128</v>
      </c>
      <c r="AX151" s="59">
        <f t="shared" si="64"/>
        <v>1116.8437474707191</v>
      </c>
      <c r="AY151" s="59">
        <f t="shared" si="64"/>
        <v>1116.8437474707191</v>
      </c>
      <c r="AZ151" s="59">
        <f t="shared" si="64"/>
        <v>1139.1806224201334</v>
      </c>
      <c r="BA151" s="8">
        <f>AT151</f>
        <v>1033.2704058232503</v>
      </c>
    </row>
    <row r="152" spans="1:53">
      <c r="A152" s="22" t="s">
        <v>181</v>
      </c>
      <c r="B152" s="22">
        <v>643.72</v>
      </c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57"/>
      <c r="U152" s="38">
        <v>1</v>
      </c>
      <c r="V152" s="57"/>
      <c r="W152" s="57"/>
      <c r="X152" s="57"/>
      <c r="Y152" s="57"/>
      <c r="Z152" s="57"/>
      <c r="AA152" s="22">
        <f>SUM(C152:U152)*B152</f>
        <v>643.72</v>
      </c>
      <c r="AB152" s="22" t="s">
        <v>181</v>
      </c>
      <c r="AC152" s="41">
        <f t="shared" si="35"/>
        <v>643.72</v>
      </c>
      <c r="AD152" s="41">
        <f t="shared" si="36"/>
        <v>643.72</v>
      </c>
      <c r="AE152" s="41">
        <f t="shared" si="48"/>
        <v>656.59440000000006</v>
      </c>
      <c r="AF152" s="41">
        <f>AD152*$AD125</f>
        <v>675.90600000000006</v>
      </c>
      <c r="AG152" s="41">
        <f t="shared" ref="AG152:AZ152" si="65">AD152*$AD125</f>
        <v>675.90600000000006</v>
      </c>
      <c r="AH152" s="41">
        <f t="shared" si="65"/>
        <v>689.42412000000013</v>
      </c>
      <c r="AI152" s="41">
        <f t="shared" si="65"/>
        <v>709.70130000000006</v>
      </c>
      <c r="AJ152" s="41">
        <f t="shared" si="65"/>
        <v>709.70130000000006</v>
      </c>
      <c r="AK152" s="41">
        <f t="shared" si="65"/>
        <v>723.89532600000018</v>
      </c>
      <c r="AL152" s="41">
        <f t="shared" si="65"/>
        <v>745.18636500000014</v>
      </c>
      <c r="AM152" s="41">
        <f t="shared" si="65"/>
        <v>745.18636500000014</v>
      </c>
      <c r="AN152" s="44">
        <f t="shared" si="65"/>
        <v>760.09009230000026</v>
      </c>
      <c r="AO152" s="41">
        <f t="shared" si="65"/>
        <v>782.44568325000023</v>
      </c>
      <c r="AP152" s="41">
        <f t="shared" si="65"/>
        <v>782.44568325000023</v>
      </c>
      <c r="AQ152" s="41">
        <f t="shared" si="65"/>
        <v>798.09459691500035</v>
      </c>
      <c r="AR152" s="41">
        <f t="shared" si="65"/>
        <v>821.56796741250025</v>
      </c>
      <c r="AS152" s="41">
        <f t="shared" si="65"/>
        <v>821.56796741250025</v>
      </c>
      <c r="AT152" s="59">
        <f t="shared" si="65"/>
        <v>837.99932676075036</v>
      </c>
      <c r="AU152" s="42">
        <f t="shared" si="65"/>
        <v>862.64636578312525</v>
      </c>
      <c r="AV152" s="59">
        <f t="shared" si="65"/>
        <v>862.64636578312525</v>
      </c>
      <c r="AW152" s="59">
        <f t="shared" si="65"/>
        <v>879.89929309878789</v>
      </c>
      <c r="AX152" s="59">
        <f t="shared" si="65"/>
        <v>905.77868407228152</v>
      </c>
      <c r="AY152" s="59">
        <f t="shared" si="65"/>
        <v>905.77868407228152</v>
      </c>
      <c r="AZ152" s="59">
        <f t="shared" si="65"/>
        <v>923.89425775372729</v>
      </c>
      <c r="BA152" s="8">
        <f>AU152</f>
        <v>862.64636578312525</v>
      </c>
    </row>
    <row r="153" spans="1:53">
      <c r="A153" s="22" t="s">
        <v>182</v>
      </c>
      <c r="B153" s="22">
        <v>793.72</v>
      </c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57"/>
      <c r="U153" s="57"/>
      <c r="V153" s="38">
        <v>1</v>
      </c>
      <c r="W153" s="57"/>
      <c r="X153" s="57"/>
      <c r="Y153" s="57"/>
      <c r="Z153" s="57"/>
      <c r="AA153" s="22">
        <f>SUM(C153:V153)*B153</f>
        <v>793.72</v>
      </c>
      <c r="AB153" s="22" t="s">
        <v>182</v>
      </c>
      <c r="AC153" s="41">
        <f t="shared" si="35"/>
        <v>793.72</v>
      </c>
      <c r="AD153" s="41">
        <f t="shared" si="36"/>
        <v>793.72</v>
      </c>
      <c r="AE153" s="41">
        <f t="shared" si="48"/>
        <v>809.59440000000006</v>
      </c>
      <c r="AF153" s="41">
        <f>AD153*$AD125</f>
        <v>833.40600000000006</v>
      </c>
      <c r="AG153" s="41">
        <f t="shared" ref="AG153:AZ153" si="66">AD153*$AD125</f>
        <v>833.40600000000006</v>
      </c>
      <c r="AH153" s="41">
        <f t="shared" si="66"/>
        <v>850.07412000000011</v>
      </c>
      <c r="AI153" s="41">
        <f t="shared" si="66"/>
        <v>875.07630000000006</v>
      </c>
      <c r="AJ153" s="41">
        <f t="shared" si="66"/>
        <v>875.07630000000006</v>
      </c>
      <c r="AK153" s="41">
        <f t="shared" si="66"/>
        <v>892.57782600000019</v>
      </c>
      <c r="AL153" s="41">
        <f t="shared" si="66"/>
        <v>918.83011500000009</v>
      </c>
      <c r="AM153" s="41">
        <f t="shared" si="66"/>
        <v>918.83011500000009</v>
      </c>
      <c r="AN153" s="44">
        <f t="shared" si="66"/>
        <v>937.20671730000026</v>
      </c>
      <c r="AO153" s="41">
        <f t="shared" si="66"/>
        <v>964.77162075000012</v>
      </c>
      <c r="AP153" s="41">
        <f t="shared" si="66"/>
        <v>964.77162075000012</v>
      </c>
      <c r="AQ153" s="41">
        <f t="shared" si="66"/>
        <v>984.06705316500029</v>
      </c>
      <c r="AR153" s="41">
        <f t="shared" si="66"/>
        <v>1013.0102017875001</v>
      </c>
      <c r="AS153" s="41">
        <f t="shared" si="66"/>
        <v>1013.0102017875001</v>
      </c>
      <c r="AT153" s="59">
        <f t="shared" si="66"/>
        <v>1033.2704058232503</v>
      </c>
      <c r="AU153" s="59">
        <f t="shared" si="66"/>
        <v>1063.6607118768752</v>
      </c>
      <c r="AV153" s="42">
        <f t="shared" si="66"/>
        <v>1063.6607118768752</v>
      </c>
      <c r="AW153" s="59">
        <f t="shared" si="66"/>
        <v>1084.9339261144128</v>
      </c>
      <c r="AX153" s="59">
        <f t="shared" si="66"/>
        <v>1116.8437474707191</v>
      </c>
      <c r="AY153" s="59">
        <f t="shared" si="66"/>
        <v>1116.8437474707191</v>
      </c>
      <c r="AZ153" s="59">
        <f t="shared" si="66"/>
        <v>1139.1806224201334</v>
      </c>
      <c r="BA153" s="8">
        <f>AV153</f>
        <v>1063.6607118768752</v>
      </c>
    </row>
    <row r="154" spans="1:53">
      <c r="A154" s="22" t="s">
        <v>183</v>
      </c>
      <c r="B154" s="22">
        <v>643.72</v>
      </c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57"/>
      <c r="U154" s="57"/>
      <c r="V154" s="57"/>
      <c r="W154" s="38">
        <v>1</v>
      </c>
      <c r="X154" s="57"/>
      <c r="Y154" s="57"/>
      <c r="Z154" s="57"/>
      <c r="AA154" s="22">
        <f>SUM(F154:W154)*B154</f>
        <v>643.72</v>
      </c>
      <c r="AB154" s="22" t="s">
        <v>183</v>
      </c>
      <c r="AC154" s="41">
        <f t="shared" si="35"/>
        <v>643.72</v>
      </c>
      <c r="AD154" s="41">
        <f t="shared" si="36"/>
        <v>643.72</v>
      </c>
      <c r="AE154" s="41">
        <f t="shared" si="48"/>
        <v>656.59440000000006</v>
      </c>
      <c r="AF154" s="41">
        <f>AD154*$AD125</f>
        <v>675.90600000000006</v>
      </c>
      <c r="AG154" s="41">
        <f t="shared" ref="AG154:AZ154" si="67">AD154*$AD125</f>
        <v>675.90600000000006</v>
      </c>
      <c r="AH154" s="41">
        <f t="shared" si="67"/>
        <v>689.42412000000013</v>
      </c>
      <c r="AI154" s="41">
        <f t="shared" si="67"/>
        <v>709.70130000000006</v>
      </c>
      <c r="AJ154" s="41">
        <f t="shared" si="67"/>
        <v>709.70130000000006</v>
      </c>
      <c r="AK154" s="41">
        <f t="shared" si="67"/>
        <v>723.89532600000018</v>
      </c>
      <c r="AL154" s="41">
        <f t="shared" si="67"/>
        <v>745.18636500000014</v>
      </c>
      <c r="AM154" s="41">
        <f t="shared" si="67"/>
        <v>745.18636500000014</v>
      </c>
      <c r="AN154" s="44">
        <f t="shared" si="67"/>
        <v>760.09009230000026</v>
      </c>
      <c r="AO154" s="41">
        <f t="shared" si="67"/>
        <v>782.44568325000023</v>
      </c>
      <c r="AP154" s="41">
        <f t="shared" si="67"/>
        <v>782.44568325000023</v>
      </c>
      <c r="AQ154" s="41">
        <f t="shared" si="67"/>
        <v>798.09459691500035</v>
      </c>
      <c r="AR154" s="41">
        <f t="shared" si="67"/>
        <v>821.56796741250025</v>
      </c>
      <c r="AS154" s="41">
        <f t="shared" si="67"/>
        <v>821.56796741250025</v>
      </c>
      <c r="AT154" s="59">
        <f t="shared" si="67"/>
        <v>837.99932676075036</v>
      </c>
      <c r="AU154" s="59">
        <f t="shared" si="67"/>
        <v>862.64636578312525</v>
      </c>
      <c r="AV154" s="59">
        <f t="shared" si="67"/>
        <v>862.64636578312525</v>
      </c>
      <c r="AW154" s="42">
        <f t="shared" si="67"/>
        <v>879.89929309878789</v>
      </c>
      <c r="AX154" s="59">
        <f t="shared" si="67"/>
        <v>905.77868407228152</v>
      </c>
      <c r="AY154" s="59">
        <f t="shared" si="67"/>
        <v>905.77868407228152</v>
      </c>
      <c r="AZ154" s="59">
        <f t="shared" si="67"/>
        <v>923.89425775372729</v>
      </c>
      <c r="BA154" s="8">
        <f>AW154</f>
        <v>879.89929309878789</v>
      </c>
    </row>
    <row r="155" spans="1:53">
      <c r="A155" s="22" t="s">
        <v>184</v>
      </c>
      <c r="B155" s="22">
        <v>793.72</v>
      </c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57"/>
      <c r="U155" s="57"/>
      <c r="V155" s="57"/>
      <c r="W155" s="57"/>
      <c r="X155" s="38">
        <v>1</v>
      </c>
      <c r="Y155" s="57"/>
      <c r="Z155" s="57"/>
      <c r="AA155" s="22">
        <f>SUM(C155:X155)*B155</f>
        <v>793.72</v>
      </c>
      <c r="AB155" s="22" t="s">
        <v>184</v>
      </c>
      <c r="AC155" s="41">
        <f t="shared" si="35"/>
        <v>793.72</v>
      </c>
      <c r="AD155" s="41">
        <f t="shared" si="36"/>
        <v>793.72</v>
      </c>
      <c r="AE155" s="41">
        <f t="shared" si="48"/>
        <v>809.59440000000006</v>
      </c>
      <c r="AF155" s="41">
        <f>AD155*$AD125</f>
        <v>833.40600000000006</v>
      </c>
      <c r="AG155" s="41">
        <f t="shared" ref="AG155:AZ155" si="68">AD155*$AD125</f>
        <v>833.40600000000006</v>
      </c>
      <c r="AH155" s="41">
        <f t="shared" si="68"/>
        <v>850.07412000000011</v>
      </c>
      <c r="AI155" s="41">
        <f t="shared" si="68"/>
        <v>875.07630000000006</v>
      </c>
      <c r="AJ155" s="41">
        <f t="shared" si="68"/>
        <v>875.07630000000006</v>
      </c>
      <c r="AK155" s="41">
        <f t="shared" si="68"/>
        <v>892.57782600000019</v>
      </c>
      <c r="AL155" s="41">
        <f t="shared" si="68"/>
        <v>918.83011500000009</v>
      </c>
      <c r="AM155" s="41">
        <f t="shared" si="68"/>
        <v>918.83011500000009</v>
      </c>
      <c r="AN155" s="44">
        <f t="shared" si="68"/>
        <v>937.20671730000026</v>
      </c>
      <c r="AO155" s="41">
        <f t="shared" si="68"/>
        <v>964.77162075000012</v>
      </c>
      <c r="AP155" s="41">
        <f t="shared" si="68"/>
        <v>964.77162075000012</v>
      </c>
      <c r="AQ155" s="41">
        <f t="shared" si="68"/>
        <v>984.06705316500029</v>
      </c>
      <c r="AR155" s="41">
        <f t="shared" si="68"/>
        <v>1013.0102017875001</v>
      </c>
      <c r="AS155" s="41">
        <f t="shared" si="68"/>
        <v>1013.0102017875001</v>
      </c>
      <c r="AT155" s="59">
        <f t="shared" si="68"/>
        <v>1033.2704058232503</v>
      </c>
      <c r="AU155" s="59">
        <f t="shared" si="68"/>
        <v>1063.6607118768752</v>
      </c>
      <c r="AV155" s="59">
        <f t="shared" si="68"/>
        <v>1063.6607118768752</v>
      </c>
      <c r="AW155" s="59">
        <f t="shared" si="68"/>
        <v>1084.9339261144128</v>
      </c>
      <c r="AX155" s="42">
        <f t="shared" si="68"/>
        <v>1116.8437474707191</v>
      </c>
      <c r="AY155" s="59">
        <f t="shared" si="68"/>
        <v>1116.8437474707191</v>
      </c>
      <c r="AZ155" s="59">
        <f t="shared" si="68"/>
        <v>1139.1806224201334</v>
      </c>
      <c r="BA155" s="8">
        <f>AX155</f>
        <v>1116.8437474707191</v>
      </c>
    </row>
    <row r="156" spans="1:53">
      <c r="A156" s="22" t="s">
        <v>185</v>
      </c>
      <c r="B156" s="22">
        <v>643.72</v>
      </c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57"/>
      <c r="U156" s="57"/>
      <c r="V156" s="57"/>
      <c r="W156" s="57"/>
      <c r="X156" s="57"/>
      <c r="Y156" s="38">
        <v>1</v>
      </c>
      <c r="Z156" s="57"/>
      <c r="AA156" s="22">
        <f>SUM(C156:Y156)*B156</f>
        <v>643.72</v>
      </c>
      <c r="AB156" s="22" t="s">
        <v>185</v>
      </c>
      <c r="AC156" s="41">
        <f t="shared" si="35"/>
        <v>643.72</v>
      </c>
      <c r="AD156" s="41">
        <f t="shared" si="36"/>
        <v>643.72</v>
      </c>
      <c r="AE156" s="41">
        <f t="shared" si="48"/>
        <v>656.59440000000006</v>
      </c>
      <c r="AF156" s="41">
        <f>AD156*$AD125</f>
        <v>675.90600000000006</v>
      </c>
      <c r="AG156" s="41">
        <f t="shared" ref="AG156:AZ156" si="69">AD156*$AD125</f>
        <v>675.90600000000006</v>
      </c>
      <c r="AH156" s="41">
        <f t="shared" si="69"/>
        <v>689.42412000000013</v>
      </c>
      <c r="AI156" s="41">
        <f t="shared" si="69"/>
        <v>709.70130000000006</v>
      </c>
      <c r="AJ156" s="41">
        <f t="shared" si="69"/>
        <v>709.70130000000006</v>
      </c>
      <c r="AK156" s="41">
        <f t="shared" si="69"/>
        <v>723.89532600000018</v>
      </c>
      <c r="AL156" s="41">
        <f t="shared" si="69"/>
        <v>745.18636500000014</v>
      </c>
      <c r="AM156" s="41">
        <f t="shared" si="69"/>
        <v>745.18636500000014</v>
      </c>
      <c r="AN156" s="44">
        <f t="shared" si="69"/>
        <v>760.09009230000026</v>
      </c>
      <c r="AO156" s="41">
        <f t="shared" si="69"/>
        <v>782.44568325000023</v>
      </c>
      <c r="AP156" s="41">
        <f t="shared" si="69"/>
        <v>782.44568325000023</v>
      </c>
      <c r="AQ156" s="41">
        <f t="shared" si="69"/>
        <v>798.09459691500035</v>
      </c>
      <c r="AR156" s="41">
        <f t="shared" si="69"/>
        <v>821.56796741250025</v>
      </c>
      <c r="AS156" s="41">
        <f t="shared" si="69"/>
        <v>821.56796741250025</v>
      </c>
      <c r="AT156" s="59">
        <f t="shared" si="69"/>
        <v>837.99932676075036</v>
      </c>
      <c r="AU156" s="59">
        <f t="shared" si="69"/>
        <v>862.64636578312525</v>
      </c>
      <c r="AV156" s="59">
        <f t="shared" si="69"/>
        <v>862.64636578312525</v>
      </c>
      <c r="AW156" s="59">
        <f t="shared" si="69"/>
        <v>879.89929309878789</v>
      </c>
      <c r="AX156" s="59">
        <f t="shared" si="69"/>
        <v>905.77868407228152</v>
      </c>
      <c r="AY156" s="42">
        <f t="shared" si="69"/>
        <v>905.77868407228152</v>
      </c>
      <c r="AZ156" s="59">
        <f t="shared" si="69"/>
        <v>923.89425775372729</v>
      </c>
      <c r="BA156" s="8">
        <f>AY156</f>
        <v>905.77868407228152</v>
      </c>
    </row>
    <row r="157" spans="1:53">
      <c r="A157" s="22" t="s">
        <v>186</v>
      </c>
      <c r="B157" s="22">
        <v>793.72</v>
      </c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57"/>
      <c r="U157" s="57"/>
      <c r="V157" s="57"/>
      <c r="W157" s="57"/>
      <c r="X157" s="57"/>
      <c r="Y157" s="57"/>
      <c r="Z157" s="38">
        <v>1</v>
      </c>
      <c r="AA157" s="22">
        <f>SUM(C157:Z157)*B157</f>
        <v>793.72</v>
      </c>
      <c r="AB157" s="22" t="s">
        <v>186</v>
      </c>
      <c r="AC157" s="41">
        <f t="shared" si="35"/>
        <v>793.72</v>
      </c>
      <c r="AD157" s="41">
        <f t="shared" si="36"/>
        <v>793.72</v>
      </c>
      <c r="AE157" s="41">
        <f t="shared" si="48"/>
        <v>809.59440000000006</v>
      </c>
      <c r="AF157" s="41">
        <f>AD157*$AD125</f>
        <v>833.40600000000006</v>
      </c>
      <c r="AG157" s="41">
        <f t="shared" ref="AG157:AZ157" si="70">AD157*$AD125</f>
        <v>833.40600000000006</v>
      </c>
      <c r="AH157" s="41">
        <f t="shared" si="70"/>
        <v>850.07412000000011</v>
      </c>
      <c r="AI157" s="41">
        <f t="shared" si="70"/>
        <v>875.07630000000006</v>
      </c>
      <c r="AJ157" s="41">
        <f t="shared" si="70"/>
        <v>875.07630000000006</v>
      </c>
      <c r="AK157" s="41">
        <f t="shared" si="70"/>
        <v>892.57782600000019</v>
      </c>
      <c r="AL157" s="41">
        <f t="shared" si="70"/>
        <v>918.83011500000009</v>
      </c>
      <c r="AM157" s="41">
        <f t="shared" si="70"/>
        <v>918.83011500000009</v>
      </c>
      <c r="AN157" s="44">
        <f t="shared" si="70"/>
        <v>937.20671730000026</v>
      </c>
      <c r="AO157" s="41">
        <f t="shared" si="70"/>
        <v>964.77162075000012</v>
      </c>
      <c r="AP157" s="41">
        <f t="shared" si="70"/>
        <v>964.77162075000012</v>
      </c>
      <c r="AQ157" s="41">
        <f t="shared" si="70"/>
        <v>984.06705316500029</v>
      </c>
      <c r="AR157" s="41">
        <f t="shared" si="70"/>
        <v>1013.0102017875001</v>
      </c>
      <c r="AS157" s="41">
        <f t="shared" si="70"/>
        <v>1013.0102017875001</v>
      </c>
      <c r="AT157" s="59">
        <f t="shared" si="70"/>
        <v>1033.2704058232503</v>
      </c>
      <c r="AU157" s="59">
        <f t="shared" si="70"/>
        <v>1063.6607118768752</v>
      </c>
      <c r="AV157" s="59">
        <f t="shared" si="70"/>
        <v>1063.6607118768752</v>
      </c>
      <c r="AW157" s="59">
        <f t="shared" si="70"/>
        <v>1084.9339261144128</v>
      </c>
      <c r="AX157" s="59">
        <f t="shared" si="70"/>
        <v>1116.8437474707191</v>
      </c>
      <c r="AY157" s="59">
        <f t="shared" si="70"/>
        <v>1116.8437474707191</v>
      </c>
      <c r="AZ157" s="42">
        <f t="shared" si="70"/>
        <v>1139.1806224201334</v>
      </c>
      <c r="BA157" s="8">
        <f>AZ157</f>
        <v>1139.1806224201334</v>
      </c>
    </row>
    <row r="158" spans="1:53">
      <c r="A158" s="22" t="s">
        <v>19</v>
      </c>
      <c r="B158" s="22">
        <v>7</v>
      </c>
      <c r="C158" s="37">
        <v>1</v>
      </c>
      <c r="D158" s="37">
        <v>1</v>
      </c>
      <c r="E158" s="37">
        <v>1</v>
      </c>
      <c r="F158" s="37">
        <v>1</v>
      </c>
      <c r="G158" s="37">
        <v>1</v>
      </c>
      <c r="H158" s="37">
        <v>1</v>
      </c>
      <c r="I158" s="37">
        <v>1</v>
      </c>
      <c r="J158" s="37">
        <v>1</v>
      </c>
      <c r="K158" s="37">
        <v>1</v>
      </c>
      <c r="L158" s="37">
        <v>1</v>
      </c>
      <c r="M158" s="37">
        <v>1</v>
      </c>
      <c r="N158" s="37">
        <v>1</v>
      </c>
      <c r="O158" s="37">
        <v>1</v>
      </c>
      <c r="P158" s="37">
        <v>1</v>
      </c>
      <c r="Q158" s="37">
        <v>1</v>
      </c>
      <c r="R158" s="37">
        <v>1</v>
      </c>
      <c r="S158" s="37">
        <v>1</v>
      </c>
      <c r="T158" s="37">
        <v>1</v>
      </c>
      <c r="U158" s="37">
        <v>1</v>
      </c>
      <c r="V158" s="37">
        <v>1</v>
      </c>
      <c r="W158" s="37">
        <v>1</v>
      </c>
      <c r="X158" s="37">
        <v>1</v>
      </c>
      <c r="Y158" s="37">
        <v>1</v>
      </c>
      <c r="Z158" s="37">
        <v>1</v>
      </c>
      <c r="AA158" s="22">
        <f>SUM(C158:Z158)*B158</f>
        <v>168</v>
      </c>
      <c r="AB158" s="22" t="s">
        <v>19</v>
      </c>
      <c r="AC158" s="45">
        <f>B158</f>
        <v>7</v>
      </c>
      <c r="AD158" s="40">
        <f t="shared" ref="AD158:AD159" si="71">B158</f>
        <v>7</v>
      </c>
      <c r="AE158" s="40">
        <f t="shared" ref="AE158:AE159" si="72">B158*$AD$52</f>
        <v>7.1400000000000006</v>
      </c>
      <c r="AF158" s="40">
        <f>AD158*$AD125</f>
        <v>7.3500000000000005</v>
      </c>
      <c r="AG158" s="40">
        <f t="shared" ref="AG158:AZ158" si="73">AD158*$AD125</f>
        <v>7.3500000000000005</v>
      </c>
      <c r="AH158" s="40">
        <f t="shared" si="73"/>
        <v>7.4970000000000008</v>
      </c>
      <c r="AI158" s="40">
        <f t="shared" si="73"/>
        <v>7.7175000000000011</v>
      </c>
      <c r="AJ158" s="40">
        <f t="shared" si="73"/>
        <v>7.7175000000000011</v>
      </c>
      <c r="AK158" s="40">
        <f t="shared" si="73"/>
        <v>7.8718500000000011</v>
      </c>
      <c r="AL158" s="40">
        <f t="shared" si="73"/>
        <v>8.1033750000000015</v>
      </c>
      <c r="AM158" s="40">
        <f t="shared" si="73"/>
        <v>8.1033750000000015</v>
      </c>
      <c r="AN158" s="40">
        <f t="shared" si="73"/>
        <v>8.2654425000000007</v>
      </c>
      <c r="AO158" s="40">
        <f t="shared" si="73"/>
        <v>8.5085437500000012</v>
      </c>
      <c r="AP158" s="40">
        <f t="shared" si="73"/>
        <v>8.5085437500000012</v>
      </c>
      <c r="AQ158" s="40">
        <f t="shared" si="73"/>
        <v>8.6787146250000013</v>
      </c>
      <c r="AR158" s="40">
        <f t="shared" si="73"/>
        <v>8.9339709375000016</v>
      </c>
      <c r="AS158" s="40">
        <f t="shared" si="73"/>
        <v>8.9339709375000016</v>
      </c>
      <c r="AT158" s="42">
        <f t="shared" si="73"/>
        <v>9.1126503562500023</v>
      </c>
      <c r="AU158" s="42">
        <f t="shared" si="73"/>
        <v>9.3806694843750016</v>
      </c>
      <c r="AV158" s="42">
        <f t="shared" si="73"/>
        <v>9.3806694843750016</v>
      </c>
      <c r="AW158" s="42">
        <f t="shared" si="73"/>
        <v>9.5682828740625023</v>
      </c>
      <c r="AX158" s="42">
        <f t="shared" si="73"/>
        <v>9.8497029585937526</v>
      </c>
      <c r="AY158" s="42">
        <f t="shared" si="73"/>
        <v>9.8497029585937526</v>
      </c>
      <c r="AZ158" s="42">
        <f t="shared" si="73"/>
        <v>10.046697017765627</v>
      </c>
      <c r="BA158" s="8">
        <f>SUM(AC158:AZ158)</f>
        <v>201.86816163401568</v>
      </c>
    </row>
    <row r="159" spans="1:53">
      <c r="A159" s="22" t="s">
        <v>245</v>
      </c>
      <c r="B159" s="22">
        <v>500</v>
      </c>
      <c r="C159" s="22"/>
      <c r="D159" s="22"/>
      <c r="E159" s="22"/>
      <c r="F159" s="22">
        <v>1</v>
      </c>
      <c r="G159" s="22"/>
      <c r="H159" s="22"/>
      <c r="I159" s="22"/>
      <c r="J159" s="22">
        <v>1</v>
      </c>
      <c r="K159" s="22"/>
      <c r="L159" s="22"/>
      <c r="M159" s="22"/>
      <c r="N159" s="22">
        <v>1</v>
      </c>
      <c r="P159" s="22"/>
      <c r="Q159" s="22"/>
      <c r="R159" s="22">
        <v>1</v>
      </c>
      <c r="S159" s="22"/>
      <c r="T159" s="22"/>
      <c r="AA159" s="1">
        <f>SUM(AA127:AA158)</f>
        <v>43361.680000000029</v>
      </c>
      <c r="AB159" s="22"/>
      <c r="AC159" s="41">
        <f>B159</f>
        <v>500</v>
      </c>
      <c r="AD159" s="5">
        <f t="shared" si="71"/>
        <v>500</v>
      </c>
      <c r="AE159" s="5">
        <f t="shared" si="72"/>
        <v>510</v>
      </c>
      <c r="AF159" s="5"/>
      <c r="AG159" s="5"/>
      <c r="AH159" s="5"/>
      <c r="AI159" s="5"/>
      <c r="AJ159" s="5"/>
      <c r="AK159" s="5"/>
      <c r="AL159" s="5"/>
      <c r="AM159" s="5"/>
      <c r="AN159" s="22"/>
      <c r="AO159" s="22"/>
      <c r="AP159" s="22"/>
      <c r="AQ159" s="22"/>
      <c r="AR159" s="22"/>
      <c r="AS159" s="22"/>
      <c r="AT159" s="22"/>
      <c r="AU159" s="58"/>
      <c r="AV159" s="22"/>
      <c r="BA159" s="8">
        <f>SUM(BA127:BA158)</f>
        <v>78383.006081717293</v>
      </c>
    </row>
    <row r="160" spans="1:53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58"/>
      <c r="AV160" s="22"/>
      <c r="BA160" s="8">
        <f t="shared" ref="BA160" si="74">AN160</f>
        <v>0</v>
      </c>
    </row>
    <row r="161" spans="1:53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AA161" s="22"/>
      <c r="AB161" s="22"/>
      <c r="AC161" s="9">
        <f>SUM(AC127,AC130:AC132,AC158,AC134)</f>
        <v>1758.18</v>
      </c>
      <c r="AD161" s="9">
        <f>SUM(AD127:AD128,AD130:AD133,AD135,AD158)</f>
        <v>3458.88</v>
      </c>
      <c r="AE161" s="9">
        <f>SUM(AE127,AE136,AE158,AE131:AE132)</f>
        <v>1488.3636000000004</v>
      </c>
      <c r="AF161" s="9">
        <f>SUM(AF127:AF133,AF137,AF158)</f>
        <v>4510.4178000000011</v>
      </c>
      <c r="AG161" s="9">
        <f>SUM(AG127,AG131:AG132,AG158,AG138)</f>
        <v>1540.7028</v>
      </c>
      <c r="AH161" s="9">
        <f>SUM(AH127:AH128,AH130:AH133,AH139,AH158)</f>
        <v>3726.2981699999996</v>
      </c>
      <c r="AI161" s="9">
        <f>SUM(AI127,AI140,AI158,AI131:AI132)</f>
        <v>1617.73794</v>
      </c>
      <c r="AJ161" s="9">
        <f>SUM(AJ127:AJ133,AJ141,AJ158)</f>
        <v>4735.93869</v>
      </c>
      <c r="AK161" s="9">
        <f>SUM(AK127,AK131:AK132,AK158,AK142)</f>
        <v>1663.8504435000004</v>
      </c>
      <c r="AL161" s="9">
        <f>SUM(AL127:AL128,AL130:AL133,AL143,AL158)</f>
        <v>4013.527549500001</v>
      </c>
      <c r="AM161" s="9">
        <f>SUM(AM127,AM144,AM158,AM131:AM132)</f>
        <v>1698.6248370000001</v>
      </c>
      <c r="AN161" s="9">
        <f>SUM(AN127:AN133,AN145,AN158)</f>
        <v>5086.6359689250012</v>
      </c>
      <c r="AO161" s="9">
        <f>SUM(AO127,AO131:AO132,AO158,AO146)</f>
        <v>1783.5560788500004</v>
      </c>
      <c r="AP161" s="9">
        <f>SUM(AP127:AP128,AP130:AP133,AP147,AP158)</f>
        <v>4214.2039269750003</v>
      </c>
      <c r="AQ161" s="9">
        <f>SUM(AQ127,AQ148,AQ158,AQ131:AQ132)</f>
        <v>1834.3951139587507</v>
      </c>
      <c r="AR161" s="9">
        <f>SUM(AR127:AR133,AR149,AR158)</f>
        <v>5482.4410260112509</v>
      </c>
      <c r="AS161" s="9">
        <f>SUM(AS127,AS131:AS132,AS158,AS150)</f>
        <v>1872.7338827925005</v>
      </c>
      <c r="AT161" s="9">
        <f>SUM(AT127:AT128,AT130:AT133,AT151,AT158)</f>
        <v>4529.3387149985638</v>
      </c>
      <c r="AU161" s="9">
        <f>SUM(AU127,AU152,AU158,AU131:AU132)</f>
        <v>1994.241618046716</v>
      </c>
      <c r="AV161" s="9">
        <f>SUM(AV127:AV133,AV153,AV158)</f>
        <v>5813.698711596724</v>
      </c>
      <c r="AW161" s="9">
        <f>SUM(AW127,AW131:AW132,AW158,AW154)</f>
        <v>2082.4130291386791</v>
      </c>
      <c r="AX161" s="9">
        <f>SUM(AX127:AX128,AX130:AX133,AX155,AX158)</f>
        <v>4970.7244509338689</v>
      </c>
      <c r="AY161" s="9">
        <f>SUM(AY127,AY156,AY158,AY131:AY132)</f>
        <v>2190.8231604169578</v>
      </c>
      <c r="AZ161" s="9">
        <f>SUM(AZ127:AZ133,AZ157,AZ158)</f>
        <v>6315.2785690732835</v>
      </c>
      <c r="BA161" s="8">
        <f>SUM(AC161:AZ161)</f>
        <v>78383.006081717293</v>
      </c>
    </row>
    <row r="162" spans="1:53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</row>
    <row r="163" spans="1:5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</row>
    <row r="164" spans="1:53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</row>
  </sheetData>
  <mergeCells count="5">
    <mergeCell ref="G125:J125"/>
    <mergeCell ref="K125:N125"/>
    <mergeCell ref="O125:R125"/>
    <mergeCell ref="S125:V125"/>
    <mergeCell ref="W125:Z1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V76"/>
  <sheetViews>
    <sheetView topLeftCell="AA37" zoomScale="75" zoomScaleNormal="75" workbookViewId="0">
      <selection activeCell="A48" sqref="A48:AV76"/>
    </sheetView>
  </sheetViews>
  <sheetFormatPr baseColWidth="10" defaultRowHeight="15"/>
  <cols>
    <col min="1" max="1" width="18" bestFit="1" customWidth="1"/>
    <col min="2" max="2" width="7" bestFit="1" customWidth="1"/>
    <col min="3" max="8" width="8" bestFit="1" customWidth="1"/>
    <col min="9" max="9" width="2.85546875" customWidth="1"/>
    <col min="11" max="11" width="4.7109375" customWidth="1"/>
    <col min="16" max="16" width="13.140625" customWidth="1"/>
  </cols>
  <sheetData>
    <row r="1" spans="1:18">
      <c r="A1" s="2" t="s">
        <v>51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52</v>
      </c>
      <c r="B7">
        <v>1325.2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3975.6000000000004</v>
      </c>
      <c r="L7" s="5">
        <f>(B7*P4)+B7</f>
        <v>1351.704</v>
      </c>
      <c r="M7" s="6">
        <f>(L7*P4)+L7</f>
        <v>1378.7380799999999</v>
      </c>
      <c r="N7" s="5">
        <f>(M7*P4)+M7</f>
        <v>1406.3128416</v>
      </c>
      <c r="O7" s="6">
        <f>(N7*P4)+N7</f>
        <v>1434.439098432</v>
      </c>
      <c r="P7" s="5">
        <f>(O7*P4)+O7</f>
        <v>1463.1278804006402</v>
      </c>
      <c r="Q7" s="6">
        <f>(P7*P4)+P7</f>
        <v>1492.3904380086531</v>
      </c>
      <c r="R7" s="8">
        <f>M7+O7+Q7</f>
        <v>4305.5676164406532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310</v>
      </c>
      <c r="C10" s="19">
        <v>1</v>
      </c>
      <c r="D10" s="19"/>
      <c r="E10" s="19"/>
      <c r="F10" s="19"/>
      <c r="G10" s="19"/>
      <c r="H10" s="19"/>
      <c r="J10">
        <f t="shared" si="0"/>
        <v>310</v>
      </c>
      <c r="L10" s="6">
        <f>(B10*P4)+B10</f>
        <v>316.2</v>
      </c>
      <c r="M10" s="5">
        <f>(L10*P4)+L10</f>
        <v>322.524</v>
      </c>
      <c r="N10" s="5">
        <f>(M10*P4)+M10</f>
        <v>328.97448000000003</v>
      </c>
      <c r="O10" s="5">
        <f>(N10*P4)+N10</f>
        <v>335.55396960000002</v>
      </c>
      <c r="P10" s="5">
        <f>(O10*P4)+O10</f>
        <v>342.265048992</v>
      </c>
      <c r="Q10" s="5">
        <f>(P10*P4)+P10</f>
        <v>349.11034997183998</v>
      </c>
      <c r="R10" s="8">
        <f>SUM(L10)</f>
        <v>316.2</v>
      </c>
    </row>
    <row r="11" spans="1:18">
      <c r="A11" t="s">
        <v>13</v>
      </c>
      <c r="B11">
        <v>380</v>
      </c>
      <c r="C11" s="19"/>
      <c r="D11" s="19">
        <v>1</v>
      </c>
      <c r="E11" s="19"/>
      <c r="F11" s="19"/>
      <c r="G11" s="19"/>
      <c r="H11" s="19"/>
      <c r="J11">
        <f t="shared" si="0"/>
        <v>380</v>
      </c>
      <c r="L11" s="5">
        <f>(B11*P4)+B11</f>
        <v>387.6</v>
      </c>
      <c r="M11" s="6">
        <f>(L11*P4)+L11</f>
        <v>395.35200000000003</v>
      </c>
      <c r="N11" s="5">
        <f>(M11*P4)+M11</f>
        <v>403.25904000000003</v>
      </c>
      <c r="O11" s="5">
        <f>(N11*P4)+N11</f>
        <v>411.32422080000003</v>
      </c>
      <c r="P11" s="5">
        <f>(O11*P4)+O11</f>
        <v>419.55070521600004</v>
      </c>
      <c r="Q11" s="5">
        <f>(P11*P4)+P11</f>
        <v>427.94171932032003</v>
      </c>
      <c r="R11" s="8">
        <f>SUM(M11)</f>
        <v>395.35200000000003</v>
      </c>
    </row>
    <row r="12" spans="1:18">
      <c r="A12" t="s">
        <v>14</v>
      </c>
      <c r="B12">
        <v>310</v>
      </c>
      <c r="C12" s="19"/>
      <c r="D12" s="19"/>
      <c r="E12" s="19">
        <v>1</v>
      </c>
      <c r="F12" s="19"/>
      <c r="G12" s="19"/>
      <c r="H12" s="19"/>
      <c r="J12">
        <f t="shared" si="0"/>
        <v>310</v>
      </c>
      <c r="L12" s="5">
        <f>(B12*P4)+B12</f>
        <v>316.2</v>
      </c>
      <c r="M12" s="5">
        <f>(L12*P4)+L12</f>
        <v>322.524</v>
      </c>
      <c r="N12" s="6">
        <f>(M12*P4)+M12</f>
        <v>328.97448000000003</v>
      </c>
      <c r="O12" s="5">
        <f>(N12*P4)+N12</f>
        <v>335.55396960000002</v>
      </c>
      <c r="P12" s="5">
        <f>(O12*P4)+O12</f>
        <v>342.265048992</v>
      </c>
      <c r="Q12" s="5">
        <f>(P12*P4)+P12</f>
        <v>349.11034997183998</v>
      </c>
      <c r="R12" s="8">
        <f>SUM(N12)</f>
        <v>328.97448000000003</v>
      </c>
    </row>
    <row r="13" spans="1:18">
      <c r="A13" t="s">
        <v>15</v>
      </c>
      <c r="B13">
        <v>380</v>
      </c>
      <c r="C13" s="19"/>
      <c r="D13" s="19"/>
      <c r="E13" s="19"/>
      <c r="F13" s="19">
        <v>1</v>
      </c>
      <c r="G13" s="19"/>
      <c r="H13" s="19"/>
      <c r="J13">
        <f t="shared" si="0"/>
        <v>380</v>
      </c>
      <c r="L13" s="5">
        <f>(B13*P4)+B13</f>
        <v>387.6</v>
      </c>
      <c r="M13" s="5">
        <f>(L13*P4)+L13</f>
        <v>395.35200000000003</v>
      </c>
      <c r="N13" s="5">
        <f>(M13*P4)+M13</f>
        <v>403.25904000000003</v>
      </c>
      <c r="O13" s="6">
        <f>(N13*P4)+N13</f>
        <v>411.32422080000003</v>
      </c>
      <c r="P13" s="5">
        <f>(O13*P4)+O13</f>
        <v>419.55070521600004</v>
      </c>
      <c r="Q13" s="5">
        <f>(P13*P4)+P13</f>
        <v>427.94171932032003</v>
      </c>
      <c r="R13" s="8">
        <f>SUM(O13)</f>
        <v>411.32422080000003</v>
      </c>
    </row>
    <row r="14" spans="1:18">
      <c r="A14" t="s">
        <v>16</v>
      </c>
      <c r="B14">
        <v>310</v>
      </c>
      <c r="C14" s="19"/>
      <c r="D14" s="19"/>
      <c r="E14" s="19"/>
      <c r="F14" s="19"/>
      <c r="G14" s="19">
        <v>1</v>
      </c>
      <c r="H14" s="19"/>
      <c r="J14">
        <f t="shared" si="0"/>
        <v>310</v>
      </c>
      <c r="L14" s="5">
        <f>(B14*P4)+B14</f>
        <v>316.2</v>
      </c>
      <c r="M14" s="5">
        <f>(L14*P4)+L14</f>
        <v>322.524</v>
      </c>
      <c r="N14" s="5">
        <f>(M14*P4)+M14</f>
        <v>328.97448000000003</v>
      </c>
      <c r="O14" s="5">
        <f>(N14*P4)+N14</f>
        <v>335.55396960000002</v>
      </c>
      <c r="P14" s="6">
        <f>(O14*P4)+O14</f>
        <v>342.265048992</v>
      </c>
      <c r="Q14" s="5">
        <f>(P14*P4)+P14</f>
        <v>349.11034997183998</v>
      </c>
      <c r="R14" s="8">
        <f>SUM(P14)</f>
        <v>342.265048992</v>
      </c>
    </row>
    <row r="15" spans="1:18">
      <c r="A15" t="s">
        <v>17</v>
      </c>
      <c r="B15">
        <v>380</v>
      </c>
      <c r="C15" s="19"/>
      <c r="D15" s="19"/>
      <c r="E15" s="19"/>
      <c r="F15" s="19"/>
      <c r="G15" s="19"/>
      <c r="H15" s="19">
        <v>1</v>
      </c>
      <c r="J15">
        <f t="shared" si="0"/>
        <v>380</v>
      </c>
      <c r="L15" s="5">
        <f>(B15*P4)+B15</f>
        <v>387.6</v>
      </c>
      <c r="M15" s="5">
        <f>(L15*P4)+L15</f>
        <v>395.35200000000003</v>
      </c>
      <c r="N15" s="5">
        <f>(M15*P4)+M15</f>
        <v>403.25904000000003</v>
      </c>
      <c r="O15" s="5">
        <f>(N15*P4)+N15</f>
        <v>411.32422080000003</v>
      </c>
      <c r="P15" s="5">
        <f>(O15*P4)+O15</f>
        <v>419.55070521600004</v>
      </c>
      <c r="Q15" s="6">
        <f>(P15*P4)+P15</f>
        <v>427.94171932032003</v>
      </c>
      <c r="R15" s="8">
        <f>SUM(Q15)</f>
        <v>427.94171932032003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10923.400000000001</v>
      </c>
      <c r="L18">
        <f>J18/6</f>
        <v>1820.5666666666668</v>
      </c>
      <c r="R18" s="5">
        <f>SUM(R6:R17)</f>
        <v>11766.592627242799</v>
      </c>
    </row>
    <row r="19" spans="1:29">
      <c r="R19" s="15">
        <f>R18/6</f>
        <v>1961.098771207133</v>
      </c>
    </row>
    <row r="20" spans="1:29">
      <c r="L20" s="17">
        <f>SUM(L6,L10,L17)</f>
        <v>725.73</v>
      </c>
      <c r="M20" s="17">
        <f>SUM(M6:M7,M9,M11,M17)</f>
        <v>2762.5414799999994</v>
      </c>
      <c r="N20" s="17">
        <f>SUM(N6,N12,N17)</f>
        <v>755.04949199999999</v>
      </c>
      <c r="O20" s="17">
        <f>SUM(O6:O9,O13,O17)</f>
        <v>3747.4544224800002</v>
      </c>
      <c r="P20" s="17">
        <f>SUM(P6,P14,P17)</f>
        <v>785.55349147679999</v>
      </c>
      <c r="Q20" s="17">
        <f>SUM(Q6:Q7,Q9,Q15,Q17)</f>
        <v>2990.2637412859972</v>
      </c>
      <c r="R20" s="17">
        <f>SUM(L20:Q20)</f>
        <v>11766.592627242797</v>
      </c>
    </row>
    <row r="22" spans="1:29">
      <c r="A22" s="2" t="s">
        <v>51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>
      <c r="A23" s="21" t="s">
        <v>60</v>
      </c>
      <c r="B23" s="22" t="s">
        <v>9</v>
      </c>
      <c r="C23" s="24" t="s">
        <v>92</v>
      </c>
      <c r="D23" s="24"/>
      <c r="E23" s="26" t="s">
        <v>93</v>
      </c>
      <c r="F23" s="26"/>
      <c r="G23" s="24" t="s">
        <v>94</v>
      </c>
      <c r="H23" s="24"/>
      <c r="I23" s="26" t="s">
        <v>95</v>
      </c>
      <c r="J23" s="26"/>
      <c r="K23" s="24" t="s">
        <v>96</v>
      </c>
      <c r="L23" s="24"/>
      <c r="M23" s="26" t="s">
        <v>97</v>
      </c>
      <c r="N23" s="26"/>
      <c r="O23" s="22"/>
      <c r="P23" s="22"/>
      <c r="Q23" s="22"/>
      <c r="R23" s="22"/>
      <c r="S23" s="22" t="s">
        <v>20</v>
      </c>
      <c r="T23" s="22"/>
      <c r="U23" s="11">
        <v>0.02</v>
      </c>
      <c r="V23" s="22"/>
      <c r="W23" s="22"/>
      <c r="X23" s="22"/>
      <c r="Y23" s="22"/>
      <c r="Z23" s="22"/>
      <c r="AA23" s="22"/>
      <c r="AB23" s="22"/>
      <c r="AC23" s="22"/>
    </row>
    <row r="24" spans="1:29">
      <c r="A24" s="4"/>
      <c r="B24" s="4" t="s">
        <v>8</v>
      </c>
      <c r="C24" s="25" t="s">
        <v>62</v>
      </c>
      <c r="D24" s="25" t="s">
        <v>61</v>
      </c>
      <c r="E24" s="27" t="s">
        <v>63</v>
      </c>
      <c r="F24" s="27" t="s">
        <v>64</v>
      </c>
      <c r="G24" s="25" t="s">
        <v>65</v>
      </c>
      <c r="H24" s="25" t="s">
        <v>66</v>
      </c>
      <c r="I24" s="27" t="s">
        <v>67</v>
      </c>
      <c r="J24" s="27" t="s">
        <v>68</v>
      </c>
      <c r="K24" s="25" t="s">
        <v>69</v>
      </c>
      <c r="L24" s="25" t="s">
        <v>70</v>
      </c>
      <c r="M24" s="27" t="s">
        <v>71</v>
      </c>
      <c r="N24" s="27" t="s">
        <v>72</v>
      </c>
      <c r="O24" s="4" t="s">
        <v>46</v>
      </c>
      <c r="P24" s="4"/>
      <c r="Q24" s="4" t="s">
        <v>79</v>
      </c>
      <c r="R24" s="4" t="s">
        <v>80</v>
      </c>
      <c r="S24" s="4" t="s">
        <v>81</v>
      </c>
      <c r="T24" s="4" t="s">
        <v>82</v>
      </c>
      <c r="U24" s="4" t="s">
        <v>83</v>
      </c>
      <c r="V24" s="4" t="s">
        <v>84</v>
      </c>
      <c r="W24" s="4" t="s">
        <v>85</v>
      </c>
      <c r="X24" s="4" t="s">
        <v>86</v>
      </c>
      <c r="Y24" s="4" t="s">
        <v>87</v>
      </c>
      <c r="Z24" s="4" t="s">
        <v>88</v>
      </c>
      <c r="AA24" s="4" t="s">
        <v>89</v>
      </c>
      <c r="AB24" s="4" t="s">
        <v>90</v>
      </c>
      <c r="AC24" s="4"/>
    </row>
    <row r="25" spans="1:29">
      <c r="A25" s="22" t="s">
        <v>47</v>
      </c>
      <c r="B25" s="22">
        <v>397</v>
      </c>
      <c r="C25" s="23">
        <v>1</v>
      </c>
      <c r="D25" s="23">
        <v>1</v>
      </c>
      <c r="E25" s="23">
        <v>1</v>
      </c>
      <c r="F25" s="23">
        <v>1</v>
      </c>
      <c r="G25" s="23">
        <v>1</v>
      </c>
      <c r="H25" s="23">
        <v>1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2">
        <f>B25*(C25+D25+E25+F25+G25+H25+I25+J25+K25+L25+M25+N25)</f>
        <v>4764</v>
      </c>
      <c r="P25" s="22" t="s">
        <v>37</v>
      </c>
      <c r="Q25" s="6">
        <f>(B25*U23)+B25</f>
        <v>404.94</v>
      </c>
      <c r="R25" s="6">
        <f>(B25*U23)+B25</f>
        <v>404.94</v>
      </c>
      <c r="S25" s="6">
        <f>(R25*U23)+R25</f>
        <v>413.03879999999998</v>
      </c>
      <c r="T25" s="6">
        <f>(R25*U23)+R25</f>
        <v>413.03879999999998</v>
      </c>
      <c r="U25" s="6">
        <f>(T25*U23)+T25</f>
        <v>421.299576</v>
      </c>
      <c r="V25" s="6">
        <f>(T25*U23)+T25</f>
        <v>421.299576</v>
      </c>
      <c r="W25" s="6">
        <f>(V25*U23)+V25</f>
        <v>429.72556752000003</v>
      </c>
      <c r="X25" s="6">
        <f>(V25*U23)+V25</f>
        <v>429.72556752000003</v>
      </c>
      <c r="Y25" s="6">
        <f>(X25*U23)+X25</f>
        <v>438.32007887040004</v>
      </c>
      <c r="Z25" s="6">
        <f>(X25*U23)+X25</f>
        <v>438.32007887040004</v>
      </c>
      <c r="AA25" s="6">
        <f>(Z25*U23)+Z25</f>
        <v>447.08648044780801</v>
      </c>
      <c r="AB25" s="6">
        <f>(AA25*AA23)+AA25</f>
        <v>447.08648044780801</v>
      </c>
      <c r="AC25" s="8">
        <f>SUM(Q25:AB25)</f>
        <v>5108.8210056764156</v>
      </c>
    </row>
    <row r="26" spans="1:29">
      <c r="A26" s="22" t="s">
        <v>52</v>
      </c>
      <c r="B26" s="22">
        <v>1325.2</v>
      </c>
      <c r="C26" s="23"/>
      <c r="D26" s="23">
        <v>1</v>
      </c>
      <c r="E26" s="23"/>
      <c r="F26" s="23">
        <v>1</v>
      </c>
      <c r="G26" s="23"/>
      <c r="H26" s="23">
        <v>1</v>
      </c>
      <c r="I26" s="23"/>
      <c r="J26" s="23">
        <v>1</v>
      </c>
      <c r="K26" s="23"/>
      <c r="L26" s="23">
        <v>1</v>
      </c>
      <c r="M26" s="23"/>
      <c r="N26" s="23">
        <v>1</v>
      </c>
      <c r="O26" s="22">
        <f>B26*(C26+D26+E26+F26+G26+H26+I26+J26+K26+L26+M26+N26)</f>
        <v>7951.2000000000007</v>
      </c>
      <c r="P26" s="22" t="s">
        <v>38</v>
      </c>
      <c r="Q26" s="18">
        <f>(B26*U23)+B26</f>
        <v>1351.704</v>
      </c>
      <c r="R26" s="6">
        <f>(B26*U23)+B26</f>
        <v>1351.704</v>
      </c>
      <c r="S26" s="18">
        <f>(R26*U23)+R26</f>
        <v>1378.7380799999999</v>
      </c>
      <c r="T26" s="6">
        <f>(R26*U23)+R26</f>
        <v>1378.7380799999999</v>
      </c>
      <c r="U26" s="18">
        <f>(T26*U23)+T26</f>
        <v>1406.3128416</v>
      </c>
      <c r="V26" s="6">
        <f>(T26*U23)+T26</f>
        <v>1406.3128416</v>
      </c>
      <c r="W26" s="18">
        <f>(V26*U23)+V26</f>
        <v>1434.439098432</v>
      </c>
      <c r="X26" s="6">
        <f>(W26*AA23)+W26</f>
        <v>1434.439098432</v>
      </c>
      <c r="Y26" s="18">
        <f>(X26*U23)+X26</f>
        <v>1463.1278804006402</v>
      </c>
      <c r="Z26" s="6">
        <f>(Y26*AA23)+Y26</f>
        <v>1463.1278804006402</v>
      </c>
      <c r="AA26" s="5">
        <f>(Z26*U23)+Z26</f>
        <v>1492.3904380086531</v>
      </c>
      <c r="AB26" s="6">
        <f>(AA26*AA23)+AA26</f>
        <v>1492.3904380086531</v>
      </c>
      <c r="AC26" s="8">
        <f>SUM(R26,T26,V26,X26,Z26,AB26)</f>
        <v>8526.7123384412935</v>
      </c>
    </row>
    <row r="27" spans="1:29">
      <c r="A27" s="22" t="s">
        <v>49</v>
      </c>
      <c r="B27" s="22">
        <v>806.8</v>
      </c>
      <c r="C27" s="23"/>
      <c r="D27" s="23"/>
      <c r="E27" s="23"/>
      <c r="F27" s="23">
        <v>1</v>
      </c>
      <c r="G27" s="23"/>
      <c r="H27" s="23"/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2420.3999999999996</v>
      </c>
      <c r="P27" s="22" t="s">
        <v>39</v>
      </c>
      <c r="Q27" s="18">
        <f>(B27*U23)+B27</f>
        <v>822.93599999999992</v>
      </c>
      <c r="R27" s="5">
        <f>(B27*U23)+B27</f>
        <v>822.93599999999992</v>
      </c>
      <c r="S27" s="18">
        <f>(R27*U23)+R27</f>
        <v>839.39471999999989</v>
      </c>
      <c r="T27" s="6">
        <f>(R27*U23)+R27</f>
        <v>839.39471999999989</v>
      </c>
      <c r="U27" s="18">
        <f>(T27*U23)+T27</f>
        <v>856.18261439999992</v>
      </c>
      <c r="V27" s="5">
        <f>(T27*U23)+T27</f>
        <v>856.18261439999992</v>
      </c>
      <c r="W27" s="18">
        <f>(V27*U23)+V27</f>
        <v>873.30626668799994</v>
      </c>
      <c r="X27" s="6">
        <f>(V27*U23)+V27</f>
        <v>873.30626668799994</v>
      </c>
      <c r="Y27" s="18">
        <f>(X27*U23)+X27</f>
        <v>890.77239202175997</v>
      </c>
      <c r="Z27" s="5">
        <f>(X27*U23)+X27</f>
        <v>890.77239202175997</v>
      </c>
      <c r="AA27" s="5">
        <f>(Z27*U23)+Z27</f>
        <v>908.58783986219521</v>
      </c>
      <c r="AB27" s="6">
        <f>(AA27*AA23)+AA27</f>
        <v>908.58783986219521</v>
      </c>
      <c r="AC27" s="8">
        <f>SUM(T27,X27,AB27)</f>
        <v>2621.2888265501952</v>
      </c>
    </row>
    <row r="28" spans="1:29">
      <c r="A28" s="22" t="s">
        <v>40</v>
      </c>
      <c r="B28" s="22">
        <v>277</v>
      </c>
      <c r="C28" s="23">
        <v>1</v>
      </c>
      <c r="D28" s="23">
        <v>1</v>
      </c>
      <c r="E28" s="23">
        <v>1</v>
      </c>
      <c r="F28" s="23">
        <v>1</v>
      </c>
      <c r="G28" s="23">
        <v>2</v>
      </c>
      <c r="H28" s="23">
        <v>1</v>
      </c>
      <c r="I28" s="23">
        <v>1</v>
      </c>
      <c r="J28" s="23">
        <v>1</v>
      </c>
      <c r="K28" s="23">
        <v>2</v>
      </c>
      <c r="L28" s="23">
        <v>1</v>
      </c>
      <c r="M28" s="23">
        <v>1</v>
      </c>
      <c r="N28" s="23">
        <v>1</v>
      </c>
      <c r="O28" s="22">
        <f>B28*(C28+D28+F28+H28+J28+L28+N28)</f>
        <v>1939</v>
      </c>
      <c r="P28" s="22" t="s">
        <v>40</v>
      </c>
      <c r="Q28" s="6">
        <f>B28</f>
        <v>277</v>
      </c>
      <c r="R28" s="6">
        <f>((B28*C28)*U23)+(B28*C28)</f>
        <v>282.54000000000002</v>
      </c>
      <c r="S28" s="6">
        <f>R28</f>
        <v>282.54000000000002</v>
      </c>
      <c r="T28" s="6">
        <f>(S28*U23)+S28</f>
        <v>288.19080000000002</v>
      </c>
      <c r="U28" s="6">
        <f>T28*G28</f>
        <v>576.38160000000005</v>
      </c>
      <c r="V28" s="6">
        <f>(T28*U23)+T28</f>
        <v>293.95461600000004</v>
      </c>
      <c r="W28" s="6">
        <f>(T28*U23)+T28</f>
        <v>293.95461600000004</v>
      </c>
      <c r="X28" s="6">
        <f>(W28*U23)+W28</f>
        <v>299.83370832000003</v>
      </c>
      <c r="Y28" s="6">
        <f>X28*K28</f>
        <v>599.66741664000006</v>
      </c>
      <c r="Z28" s="6">
        <f>Y28/2</f>
        <v>299.83370832000003</v>
      </c>
      <c r="AA28" s="6">
        <f>(Z28*U23)+Z28</f>
        <v>305.83038248640003</v>
      </c>
      <c r="AB28" s="6">
        <f>(Z28*U23)+Z28</f>
        <v>305.83038248640003</v>
      </c>
      <c r="AC28" s="8">
        <f>SUM(Q28:AB28)</f>
        <v>4105.5572302527999</v>
      </c>
    </row>
    <row r="29" spans="1:29">
      <c r="A29" s="22" t="s">
        <v>12</v>
      </c>
      <c r="B29" s="22">
        <v>310</v>
      </c>
      <c r="C29" s="23">
        <v>1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>
        <f t="shared" ref="O29:O34" si="1">B29*(C29+D29+E29+F29+G29+H29)</f>
        <v>310</v>
      </c>
      <c r="P29" s="22" t="s">
        <v>12</v>
      </c>
      <c r="Q29" s="12">
        <v>310</v>
      </c>
      <c r="R29" s="5">
        <f>(B29*U23)+B29</f>
        <v>316.2</v>
      </c>
      <c r="S29" s="18">
        <f>(R29*U23)+R29</f>
        <v>322.524</v>
      </c>
      <c r="T29" s="5">
        <f>(R29*U23)+R29</f>
        <v>322.524</v>
      </c>
      <c r="U29" s="18">
        <f>(T29*U23)+T29</f>
        <v>328.97448000000003</v>
      </c>
      <c r="V29" s="5">
        <f>(T29*U23)+T29</f>
        <v>328.97448000000003</v>
      </c>
      <c r="W29" s="18">
        <f>(V29*U23)+V29</f>
        <v>335.55396960000002</v>
      </c>
      <c r="X29" s="5">
        <f>(W29*V23)+W29</f>
        <v>335.55396960000002</v>
      </c>
      <c r="Y29" s="18">
        <f>(X29*U23)+X29</f>
        <v>342.265048992</v>
      </c>
      <c r="Z29" s="5">
        <f>(Y29*V23)+Y29</f>
        <v>342.265048992</v>
      </c>
      <c r="AA29" s="5">
        <f>(Z29*U23)+Z29</f>
        <v>349.11034997183998</v>
      </c>
      <c r="AB29" s="5">
        <f>(AA29*V23)+AA29</f>
        <v>349.11034997183998</v>
      </c>
      <c r="AC29" s="8">
        <f>SUM(Q29)</f>
        <v>310</v>
      </c>
    </row>
    <row r="30" spans="1:29">
      <c r="A30" s="22" t="s">
        <v>13</v>
      </c>
      <c r="B30" s="22">
        <v>380</v>
      </c>
      <c r="C30" s="23"/>
      <c r="D30" s="23">
        <v>1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si="1"/>
        <v>380</v>
      </c>
      <c r="P30" s="22" t="s">
        <v>13</v>
      </c>
      <c r="Q30" s="22">
        <v>380</v>
      </c>
      <c r="R30" s="6">
        <f>(B30*U23)+B30</f>
        <v>387.6</v>
      </c>
      <c r="S30" s="18">
        <f>(R30*U23)+R30</f>
        <v>395.35200000000003</v>
      </c>
      <c r="T30" s="5">
        <f>(R30*U23)+R30</f>
        <v>395.35200000000003</v>
      </c>
      <c r="U30" s="18">
        <f>(T30*U23)+T30</f>
        <v>403.25904000000003</v>
      </c>
      <c r="V30" s="5">
        <f>(T30*U23)+T30</f>
        <v>403.25904000000003</v>
      </c>
      <c r="W30" s="18">
        <f>(V30*U23)+V30</f>
        <v>411.32422080000003</v>
      </c>
      <c r="X30" s="5">
        <f>(V30*U23)+V30</f>
        <v>411.32422080000003</v>
      </c>
      <c r="Y30" s="18">
        <f>(X30*U23)+X30</f>
        <v>419.55070521600004</v>
      </c>
      <c r="Z30" s="5">
        <f>(X30*U23)+X30</f>
        <v>419.55070521600004</v>
      </c>
      <c r="AA30" s="5">
        <f>(Z30*U23)+Z30</f>
        <v>427.94171932032003</v>
      </c>
      <c r="AB30" s="5">
        <f>(Z30*U23)+Z30</f>
        <v>427.94171932032003</v>
      </c>
      <c r="AC30" s="8">
        <f>SUM(R30)</f>
        <v>387.6</v>
      </c>
    </row>
    <row r="31" spans="1:29">
      <c r="A31" s="22" t="s">
        <v>14</v>
      </c>
      <c r="B31" s="22">
        <v>310</v>
      </c>
      <c r="C31" s="23"/>
      <c r="D31" s="23"/>
      <c r="E31" s="23">
        <v>1</v>
      </c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310</v>
      </c>
      <c r="P31" s="22" t="s">
        <v>14</v>
      </c>
      <c r="Q31" s="22">
        <v>310</v>
      </c>
      <c r="R31" s="5">
        <f>(B31*U23)+B31</f>
        <v>316.2</v>
      </c>
      <c r="S31" s="6">
        <f>(R31*U23)+R31</f>
        <v>322.524</v>
      </c>
      <c r="T31" s="5">
        <f>(R31*U23)+R31</f>
        <v>322.524</v>
      </c>
      <c r="U31" s="18">
        <f>(T31*U23)+T31</f>
        <v>328.97448000000003</v>
      </c>
      <c r="V31" s="5">
        <f>(T31*U23)+T31</f>
        <v>328.97448000000003</v>
      </c>
      <c r="W31" s="18">
        <f>(V31*U23)+V31</f>
        <v>335.55396960000002</v>
      </c>
      <c r="X31" s="5">
        <f>(V31*U23)+V31</f>
        <v>335.55396960000002</v>
      </c>
      <c r="Y31" s="18">
        <f>(X31*U23)+X31</f>
        <v>342.265048992</v>
      </c>
      <c r="Z31" s="5">
        <f>(X31*U23)+X31</f>
        <v>342.265048992</v>
      </c>
      <c r="AA31" s="5">
        <f>(Z31*U23)+Z31</f>
        <v>349.11034997183998</v>
      </c>
      <c r="AB31" s="5">
        <f>(Z31*U23)+Z31</f>
        <v>349.11034997183998</v>
      </c>
      <c r="AC31" s="8">
        <f>SUM(S31)</f>
        <v>322.524</v>
      </c>
    </row>
    <row r="32" spans="1:29">
      <c r="A32" s="22" t="s">
        <v>15</v>
      </c>
      <c r="B32" s="22">
        <v>380</v>
      </c>
      <c r="C32" s="23"/>
      <c r="D32" s="23"/>
      <c r="E32" s="23"/>
      <c r="F32" s="23">
        <v>1</v>
      </c>
      <c r="G32" s="23"/>
      <c r="H32" s="23"/>
      <c r="I32" s="23"/>
      <c r="J32" s="23"/>
      <c r="K32" s="23"/>
      <c r="L32" s="23"/>
      <c r="M32" s="23"/>
      <c r="N32" s="23"/>
      <c r="O32" s="22">
        <f t="shared" si="1"/>
        <v>380</v>
      </c>
      <c r="P32" s="22" t="s">
        <v>15</v>
      </c>
      <c r="Q32" s="22">
        <v>380</v>
      </c>
      <c r="R32" s="5">
        <f>(B32*U23)+B32</f>
        <v>387.6</v>
      </c>
      <c r="S32" s="18">
        <f>(R32*U23)+R32</f>
        <v>395.35200000000003</v>
      </c>
      <c r="T32" s="6">
        <f>(R32*U23)+R32</f>
        <v>395.35200000000003</v>
      </c>
      <c r="U32" s="18">
        <f>(T32*U23)+T32</f>
        <v>403.25904000000003</v>
      </c>
      <c r="V32" s="5">
        <f>(T32*U23)+T32</f>
        <v>403.25904000000003</v>
      </c>
      <c r="W32" s="18">
        <f>(V32*U23)+V32</f>
        <v>411.32422080000003</v>
      </c>
      <c r="X32" s="5">
        <f>(V32*U23)+V32</f>
        <v>411.32422080000003</v>
      </c>
      <c r="Y32" s="18">
        <f>(X32*U23)+X32</f>
        <v>419.55070521600004</v>
      </c>
      <c r="Z32" s="5">
        <f>(X32*U23)+X32</f>
        <v>419.55070521600004</v>
      </c>
      <c r="AA32" s="5">
        <f>(Z32*U23)+Z32</f>
        <v>427.94171932032003</v>
      </c>
      <c r="AB32" s="5">
        <f>(Z32*U23)+Z32</f>
        <v>427.94171932032003</v>
      </c>
      <c r="AC32" s="8">
        <f>SUM(T32)</f>
        <v>395.35200000000003</v>
      </c>
    </row>
    <row r="33" spans="1:48">
      <c r="A33" s="22" t="s">
        <v>16</v>
      </c>
      <c r="B33" s="22">
        <v>310</v>
      </c>
      <c r="C33" s="23"/>
      <c r="D33" s="23"/>
      <c r="E33" s="23"/>
      <c r="F33" s="23"/>
      <c r="G33" s="23">
        <v>1</v>
      </c>
      <c r="H33" s="23"/>
      <c r="I33" s="23"/>
      <c r="J33" s="23"/>
      <c r="K33" s="23"/>
      <c r="L33" s="23"/>
      <c r="M33" s="23"/>
      <c r="N33" s="23"/>
      <c r="O33" s="22">
        <f t="shared" si="1"/>
        <v>310</v>
      </c>
      <c r="P33" s="22" t="s">
        <v>16</v>
      </c>
      <c r="Q33" s="22">
        <v>310</v>
      </c>
      <c r="R33" s="5">
        <f>(B33*U23)+B33</f>
        <v>316.2</v>
      </c>
      <c r="S33" s="18">
        <f>(R33*U23)+R33</f>
        <v>322.524</v>
      </c>
      <c r="T33" s="5">
        <f>(R33*U23)+R33</f>
        <v>322.524</v>
      </c>
      <c r="U33" s="6">
        <f>(T33*U23)+T33</f>
        <v>328.97448000000003</v>
      </c>
      <c r="V33" s="5">
        <f>(T33*U23)+T33</f>
        <v>328.97448000000003</v>
      </c>
      <c r="W33" s="18">
        <f>(V33*U23)+V33</f>
        <v>335.55396960000002</v>
      </c>
      <c r="X33" s="5">
        <f>(V33*U23)+V33</f>
        <v>335.55396960000002</v>
      </c>
      <c r="Y33" s="18">
        <f>(X33*U23)+X33</f>
        <v>342.265048992</v>
      </c>
      <c r="Z33" s="5">
        <f>(X33*U23)+X33</f>
        <v>342.265048992</v>
      </c>
      <c r="AA33" s="5">
        <f>(Z33*U23)+Z33</f>
        <v>349.11034997183998</v>
      </c>
      <c r="AB33" s="5">
        <f>(Z33*U23)+Z33</f>
        <v>349.11034997183998</v>
      </c>
      <c r="AC33" s="8">
        <f>SUM(U33)</f>
        <v>328.97448000000003</v>
      </c>
    </row>
    <row r="34" spans="1:48">
      <c r="A34" s="22" t="s">
        <v>17</v>
      </c>
      <c r="B34" s="22">
        <v>380</v>
      </c>
      <c r="C34" s="23"/>
      <c r="D34" s="23"/>
      <c r="E34" s="23"/>
      <c r="F34" s="23"/>
      <c r="G34" s="23"/>
      <c r="H34" s="23">
        <v>1</v>
      </c>
      <c r="I34" s="23"/>
      <c r="J34" s="23"/>
      <c r="K34" s="23"/>
      <c r="L34" s="23"/>
      <c r="M34" s="23"/>
      <c r="N34" s="23"/>
      <c r="O34" s="22">
        <f t="shared" si="1"/>
        <v>380</v>
      </c>
      <c r="P34" s="22" t="s">
        <v>17</v>
      </c>
      <c r="Q34" s="22">
        <v>380</v>
      </c>
      <c r="R34" s="5">
        <f>(B34*U23)+B34</f>
        <v>387.6</v>
      </c>
      <c r="S34" s="18">
        <f>(R34*U23)+R34</f>
        <v>395.35200000000003</v>
      </c>
      <c r="T34" s="5">
        <f>(R34*U23)+R34</f>
        <v>395.35200000000003</v>
      </c>
      <c r="U34" s="18">
        <f>(T34*U23)+T34</f>
        <v>403.25904000000003</v>
      </c>
      <c r="V34" s="6">
        <f>(T34*U23)+T34</f>
        <v>403.25904000000003</v>
      </c>
      <c r="W34" s="18">
        <f>(V34*U23)+V34</f>
        <v>411.32422080000003</v>
      </c>
      <c r="X34" s="5">
        <f>(V34*U23)+V34</f>
        <v>411.32422080000003</v>
      </c>
      <c r="Y34" s="18">
        <f>(X34*U23)+X34</f>
        <v>419.55070521600004</v>
      </c>
      <c r="Z34" s="5">
        <f>(X34*U23)+X34</f>
        <v>419.55070521600004</v>
      </c>
      <c r="AA34" s="5">
        <f>(Z34*U23)+Z34</f>
        <v>427.94171932032003</v>
      </c>
      <c r="AB34" s="5">
        <f>(Z34*U23)+Z34</f>
        <v>427.94171932032003</v>
      </c>
      <c r="AC34" s="8">
        <f>SUM(V34)</f>
        <v>403.25904000000003</v>
      </c>
    </row>
    <row r="35" spans="1:48">
      <c r="A35" s="22" t="s">
        <v>73</v>
      </c>
      <c r="B35" s="22">
        <v>310</v>
      </c>
      <c r="C35" s="23"/>
      <c r="D35" s="23"/>
      <c r="E35" s="23"/>
      <c r="F35" s="23"/>
      <c r="G35" s="23"/>
      <c r="H35" s="23"/>
      <c r="I35" s="23">
        <v>1</v>
      </c>
      <c r="J35" s="23"/>
      <c r="K35" s="23"/>
      <c r="L35" s="23"/>
      <c r="M35" s="23"/>
      <c r="N35" s="23"/>
      <c r="O35" s="22">
        <f>B35*(C35+D35+E35+F35+G35+H35+I35)</f>
        <v>310</v>
      </c>
      <c r="P35" s="22" t="s">
        <v>73</v>
      </c>
      <c r="Q35" s="22">
        <v>310</v>
      </c>
      <c r="R35" s="5">
        <f>(B35*U23)+B35</f>
        <v>316.2</v>
      </c>
      <c r="S35" s="18">
        <f>(R35*U23)+R35</f>
        <v>322.524</v>
      </c>
      <c r="T35" s="5">
        <f>(R35*U23)+R35</f>
        <v>322.524</v>
      </c>
      <c r="U35" s="18">
        <f>(T35*U23)+T35</f>
        <v>328.97448000000003</v>
      </c>
      <c r="V35" s="5">
        <f>(T35*U23)+T35</f>
        <v>328.97448000000003</v>
      </c>
      <c r="W35" s="6">
        <f>(V35*U23)+V35</f>
        <v>335.55396960000002</v>
      </c>
      <c r="X35" s="5">
        <f>(V35*U23)+V35</f>
        <v>335.55396960000002</v>
      </c>
      <c r="Y35" s="18">
        <f>(X35*U23)+X35</f>
        <v>342.265048992</v>
      </c>
      <c r="Z35" s="5">
        <f>(X35*U23)+X35</f>
        <v>342.265048992</v>
      </c>
      <c r="AA35" s="5">
        <f>(Z35*U23)+Z35</f>
        <v>349.11034997183998</v>
      </c>
      <c r="AB35" s="5">
        <f>(Z35*U23)+Z35</f>
        <v>349.11034997183998</v>
      </c>
      <c r="AC35" s="8">
        <f>SUM(W35)</f>
        <v>335.55396960000002</v>
      </c>
    </row>
    <row r="36" spans="1:48">
      <c r="A36" s="22" t="s">
        <v>74</v>
      </c>
      <c r="B36" s="22">
        <v>380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2">
        <f>B36*(C36+D36+E36+F36+G36+H36+I36+J36+K36+L36+M36+N36)</f>
        <v>380</v>
      </c>
      <c r="P36" s="22" t="s">
        <v>74</v>
      </c>
      <c r="Q36" s="22">
        <v>380</v>
      </c>
      <c r="R36" s="5">
        <f>(B36*U23)+B36</f>
        <v>387.6</v>
      </c>
      <c r="S36" s="18">
        <f>(R36*U23)+R36</f>
        <v>395.35200000000003</v>
      </c>
      <c r="T36" s="5">
        <f>(R36*U23)+R36</f>
        <v>395.35200000000003</v>
      </c>
      <c r="U36" s="18">
        <f>(T36*U23)+T36</f>
        <v>403.25904000000003</v>
      </c>
      <c r="V36" s="5">
        <f>(T36*U23)+T36</f>
        <v>403.25904000000003</v>
      </c>
      <c r="W36" s="18">
        <f>(V36*U23)+V36</f>
        <v>411.32422080000003</v>
      </c>
      <c r="X36" s="6">
        <f>(V36*U23)+V36</f>
        <v>411.32422080000003</v>
      </c>
      <c r="Y36" s="18">
        <f>(X36*U23)+X36</f>
        <v>419.55070521600004</v>
      </c>
      <c r="Z36" s="5">
        <f>(X36*U23)+X36</f>
        <v>419.55070521600004</v>
      </c>
      <c r="AA36" s="5">
        <f>(Z36*U23)+Z36</f>
        <v>427.94171932032003</v>
      </c>
      <c r="AB36" s="5">
        <f>(Z36*U23)+Z36</f>
        <v>427.94171932032003</v>
      </c>
      <c r="AC36" s="8">
        <f>SUM(X36)</f>
        <v>411.32422080000003</v>
      </c>
    </row>
    <row r="37" spans="1:48">
      <c r="A37" s="22" t="s">
        <v>75</v>
      </c>
      <c r="B37" s="22">
        <v>310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2">
        <f>B37*(C37+D37+E37+F37+G37+H37+I37+J37+K37+L37+M37+N37)</f>
        <v>310</v>
      </c>
      <c r="P37" s="22" t="s">
        <v>75</v>
      </c>
      <c r="Q37" s="22">
        <v>310</v>
      </c>
      <c r="R37" s="5">
        <f>(B37*U23)+B37</f>
        <v>316.2</v>
      </c>
      <c r="S37" s="18">
        <f>(R37*U23)+R37</f>
        <v>322.524</v>
      </c>
      <c r="T37" s="5">
        <f>(R37*U23)+R37</f>
        <v>322.524</v>
      </c>
      <c r="U37" s="18">
        <f>(T37*U23)+T37</f>
        <v>328.97448000000003</v>
      </c>
      <c r="V37" s="5">
        <f>(T37*U23)+T37</f>
        <v>328.97448000000003</v>
      </c>
      <c r="W37" s="18">
        <f>(V37*U23)+V37</f>
        <v>335.55396960000002</v>
      </c>
      <c r="X37" s="5">
        <f>(V37*U23)+V37</f>
        <v>335.55396960000002</v>
      </c>
      <c r="Y37" s="6">
        <f>(X37*U23)+X37</f>
        <v>342.265048992</v>
      </c>
      <c r="Z37" s="5">
        <f>(X37*U23)+X37</f>
        <v>342.265048992</v>
      </c>
      <c r="AA37" s="5">
        <f>(Z37*U23)+Z37</f>
        <v>349.11034997183998</v>
      </c>
      <c r="AB37" s="5">
        <f>(Z37*U23)+Z37</f>
        <v>349.11034997183998</v>
      </c>
      <c r="AC37" s="8">
        <f>SUM(Y37)</f>
        <v>342.265048992</v>
      </c>
    </row>
    <row r="38" spans="1:48">
      <c r="A38" s="22" t="s">
        <v>76</v>
      </c>
      <c r="B38" s="22">
        <v>380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2">
        <f>B38*(C38+D38+E38+F38+G38+H38+I38+J38+K38+L38+M38+N38)</f>
        <v>380</v>
      </c>
      <c r="P38" s="22" t="s">
        <v>76</v>
      </c>
      <c r="Q38" s="22">
        <v>380</v>
      </c>
      <c r="R38" s="5">
        <f>(B38*U23)+B38</f>
        <v>387.6</v>
      </c>
      <c r="S38" s="18">
        <f>(R38*U23)+R38</f>
        <v>395.35200000000003</v>
      </c>
      <c r="T38" s="5">
        <f>(R38*U23)+R38</f>
        <v>395.35200000000003</v>
      </c>
      <c r="U38" s="18">
        <f>(T38*U23)+T38</f>
        <v>403.25904000000003</v>
      </c>
      <c r="V38" s="5">
        <f>(T38*U23)+T38</f>
        <v>403.25904000000003</v>
      </c>
      <c r="W38" s="18">
        <f>(V38*U23)+V38</f>
        <v>411.32422080000003</v>
      </c>
      <c r="X38" s="5">
        <f>(V38*U23)+V38</f>
        <v>411.32422080000003</v>
      </c>
      <c r="Y38" s="18">
        <f>(X38*U23)+X38</f>
        <v>419.55070521600004</v>
      </c>
      <c r="Z38" s="6">
        <f>(X38*U23)+X38</f>
        <v>419.55070521600004</v>
      </c>
      <c r="AA38" s="5">
        <f>(Z38*U23)+Z38</f>
        <v>427.94171932032003</v>
      </c>
      <c r="AB38" s="5">
        <f>(Z38*U23)+Z38</f>
        <v>427.94171932032003</v>
      </c>
      <c r="AC38" s="8">
        <f>SUM(Z38)</f>
        <v>419.55070521600004</v>
      </c>
    </row>
    <row r="39" spans="1:48">
      <c r="A39" s="22" t="s">
        <v>77</v>
      </c>
      <c r="B39" s="22">
        <v>310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2">
        <f>B39*(C39+D39+E39+F39+G39+H39+I39+J39+K39+L39+M39+N39)</f>
        <v>310</v>
      </c>
      <c r="P39" s="22" t="s">
        <v>77</v>
      </c>
      <c r="Q39" s="22">
        <v>310</v>
      </c>
      <c r="R39" s="5">
        <f>(B39*U23)+B39</f>
        <v>316.2</v>
      </c>
      <c r="S39" s="18">
        <f>(R39*U23)+R39</f>
        <v>322.524</v>
      </c>
      <c r="T39" s="5">
        <f>(R39*U23)+R39</f>
        <v>322.524</v>
      </c>
      <c r="U39" s="18">
        <f>(T39*U23)+T39</f>
        <v>328.97448000000003</v>
      </c>
      <c r="V39" s="5">
        <f>(T39*U23)+T39</f>
        <v>328.97448000000003</v>
      </c>
      <c r="W39" s="18">
        <f>(V39*U23)+V39</f>
        <v>335.55396960000002</v>
      </c>
      <c r="X39" s="5">
        <f>(V39*U23)+V39</f>
        <v>335.55396960000002</v>
      </c>
      <c r="Y39" s="18">
        <f>(X39*U23)+X39</f>
        <v>342.265048992</v>
      </c>
      <c r="Z39" s="5">
        <f>(X39*U23)+X39</f>
        <v>342.265048992</v>
      </c>
      <c r="AA39" s="6">
        <f>(Z39*U23)+Z39</f>
        <v>349.11034997183998</v>
      </c>
      <c r="AB39" s="5">
        <f>(Z39*U23)+Z39</f>
        <v>349.11034997183998</v>
      </c>
      <c r="AC39" s="8">
        <f>SUM(AA39)</f>
        <v>349.11034997183998</v>
      </c>
    </row>
    <row r="40" spans="1:48">
      <c r="A40" s="22" t="s">
        <v>78</v>
      </c>
      <c r="B40" s="22">
        <v>380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2">
        <f>B40*(C40+D40+E40+F40+G40+H40+I40+J40+K40+L40+M40+N40)</f>
        <v>380</v>
      </c>
      <c r="P40" s="22" t="s">
        <v>78</v>
      </c>
      <c r="Q40" s="22">
        <v>380</v>
      </c>
      <c r="R40" s="5">
        <f>(B40*U23)+B40</f>
        <v>387.6</v>
      </c>
      <c r="S40" s="18">
        <f>(R40*U23)+R40</f>
        <v>395.35200000000003</v>
      </c>
      <c r="T40" s="5">
        <f>(R40*U23)+R40</f>
        <v>395.35200000000003</v>
      </c>
      <c r="U40" s="18">
        <f>(T40*U23)+T40</f>
        <v>403.25904000000003</v>
      </c>
      <c r="V40" s="5">
        <f>(T40*U23)+T40</f>
        <v>403.25904000000003</v>
      </c>
      <c r="W40" s="18">
        <f>(V40*U23)+V40</f>
        <v>411.32422080000003</v>
      </c>
      <c r="X40" s="5">
        <f>(V40*U23)+V40</f>
        <v>411.32422080000003</v>
      </c>
      <c r="Y40" s="18">
        <f>(X40*U23)+X40</f>
        <v>419.55070521600004</v>
      </c>
      <c r="Z40" s="5">
        <f>(X40*U23)+X40</f>
        <v>419.55070521600004</v>
      </c>
      <c r="AA40" s="5">
        <f>(Z40*U23)+Z40</f>
        <v>427.94171932032003</v>
      </c>
      <c r="AB40" s="6">
        <f>(Z40*U23)+Z40</f>
        <v>427.94171932032003</v>
      </c>
      <c r="AC40" s="8">
        <f>SUM(AB40)</f>
        <v>427.94171932032003</v>
      </c>
    </row>
    <row r="41" spans="1:48">
      <c r="A41" s="22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/>
      <c r="P41" s="22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8"/>
    </row>
    <row r="42" spans="1:48">
      <c r="A42" s="22" t="s">
        <v>19</v>
      </c>
      <c r="B42" s="22">
        <v>4.5</v>
      </c>
      <c r="C42" s="23">
        <v>1</v>
      </c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3">
        <v>1</v>
      </c>
      <c r="J42" s="23">
        <v>1</v>
      </c>
      <c r="K42" s="23">
        <v>1</v>
      </c>
      <c r="L42" s="23">
        <v>1</v>
      </c>
      <c r="M42" s="23">
        <v>1</v>
      </c>
      <c r="N42" s="23">
        <v>1</v>
      </c>
      <c r="O42" s="22">
        <f>SUM(B42)*(C42+D42+E42+F42+G42+H42+I42+J42+K42+L42+M42+N42)</f>
        <v>54</v>
      </c>
      <c r="P42" s="22" t="s">
        <v>19</v>
      </c>
      <c r="Q42" s="6">
        <f>(B42*U23)+B42</f>
        <v>4.59</v>
      </c>
      <c r="R42" s="6">
        <f>(B42*U23)+B42</f>
        <v>4.59</v>
      </c>
      <c r="S42" s="6">
        <f>(R42*U23)+R42</f>
        <v>4.6818</v>
      </c>
      <c r="T42" s="6">
        <f>(R42*U23)+R42</f>
        <v>4.6818</v>
      </c>
      <c r="U42" s="6">
        <f>(T42*U23)+T42</f>
        <v>4.775436</v>
      </c>
      <c r="V42" s="6">
        <f>(T42*U23)+T42</f>
        <v>4.775436</v>
      </c>
      <c r="W42" s="6">
        <f>(V42*U23)+V42</f>
        <v>4.8709447199999998</v>
      </c>
      <c r="X42" s="6">
        <f>(V42*U23)+V42</f>
        <v>4.8709447199999998</v>
      </c>
      <c r="Y42" s="6">
        <f>(X42*U23)+X42</f>
        <v>4.9683636143999994</v>
      </c>
      <c r="Z42" s="6">
        <f>(X42*U23)+X42</f>
        <v>4.9683636143999994</v>
      </c>
      <c r="AA42" s="6">
        <f>(Z42*U23)+Z42</f>
        <v>5.0677308866879995</v>
      </c>
      <c r="AB42" s="6">
        <f>(Z42*U23)+Z42</f>
        <v>5.0677308866879995</v>
      </c>
      <c r="AC42" s="8">
        <f>SUM(Q42:AB42)</f>
        <v>57.908550442175979</v>
      </c>
    </row>
    <row r="43" spans="1:48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1">
        <f>SUM(O25:O42)</f>
        <v>21268.6</v>
      </c>
      <c r="P43" s="22"/>
      <c r="Q43" s="22">
        <f>O43/6</f>
        <v>3544.7666666666664</v>
      </c>
      <c r="R43" s="22"/>
      <c r="S43" s="22"/>
      <c r="T43" s="22"/>
      <c r="U43" s="22"/>
      <c r="V43" s="5"/>
      <c r="W43" s="5"/>
      <c r="X43" s="5"/>
      <c r="Y43" s="5"/>
      <c r="Z43" s="5"/>
      <c r="AA43" s="5"/>
      <c r="AB43" s="5"/>
      <c r="AC43" s="8">
        <f>SUM(AC25:AC42)</f>
        <v>24853.743485263043</v>
      </c>
    </row>
    <row r="44" spans="1:48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15">
        <f>AC43/12</f>
        <v>2071.1452904385869</v>
      </c>
    </row>
    <row r="45" spans="1:48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5">
        <f>O43/12</f>
        <v>1772.3833333333332</v>
      </c>
      <c r="P45" s="22"/>
      <c r="Q45" s="9">
        <f>SUM(Q25,Q28:Q29,Q42)</f>
        <v>996.53000000000009</v>
      </c>
      <c r="R45" s="9">
        <f>SUM(R25:R26,R28,R30,R41:R42)</f>
        <v>2431.3740000000003</v>
      </c>
      <c r="S45" s="9">
        <f>SUM(S25,S28,S31,S42)</f>
        <v>1022.7846</v>
      </c>
      <c r="T45" s="9">
        <f>SUM(T25:T28,T32,T42)</f>
        <v>3319.3961999999992</v>
      </c>
      <c r="U45" s="9">
        <f>SUM(U25,U28,U33,U42)</f>
        <v>1331.431092</v>
      </c>
      <c r="V45" s="9">
        <f>SUM(V25:V26,V28,V34,V42)</f>
        <v>2529.6015095999996</v>
      </c>
      <c r="W45" s="9">
        <f>SUM(W25,W28,W35,W42)</f>
        <v>1064.1050978400001</v>
      </c>
      <c r="X45" s="9">
        <f>SUM(X25:X28,X36,X41:X42)</f>
        <v>3453.4998064800002</v>
      </c>
      <c r="Y45" s="9">
        <f>SUM(Y25,Y28,Y37,Y42)</f>
        <v>1385.2209081168</v>
      </c>
      <c r="Z45" s="9">
        <f>SUM(Z25:Z26,Z28,Z38,Z42)</f>
        <v>2625.8007364214404</v>
      </c>
      <c r="AA45" s="9">
        <f>SUM(AA25,AA28,AA39,AA42)</f>
        <v>1107.0949437927359</v>
      </c>
      <c r="AB45" s="9">
        <f>SUM(AB25:AB28,AB40,AB42)</f>
        <v>3586.9045910120644</v>
      </c>
      <c r="AC45" s="9">
        <f>SUM(Q45:AB45)</f>
        <v>24853.743485263039</v>
      </c>
    </row>
    <row r="48" spans="1:48">
      <c r="A48" s="2" t="s">
        <v>149</v>
      </c>
      <c r="B48" s="22" t="s">
        <v>9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 t="s">
        <v>20</v>
      </c>
      <c r="U48" s="22"/>
      <c r="V48" s="28">
        <v>1.02</v>
      </c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1:48">
      <c r="A49" s="21" t="s">
        <v>136</v>
      </c>
      <c r="B49" s="4" t="s">
        <v>138</v>
      </c>
      <c r="C49" s="4" t="s">
        <v>139</v>
      </c>
      <c r="D49" s="4" t="s">
        <v>140</v>
      </c>
      <c r="E49" s="4" t="s">
        <v>141</v>
      </c>
      <c r="F49" s="4" t="s">
        <v>142</v>
      </c>
      <c r="G49" s="4" t="s">
        <v>143</v>
      </c>
      <c r="H49" s="4" t="s">
        <v>144</v>
      </c>
      <c r="I49" s="4"/>
      <c r="J49" s="29" t="s">
        <v>106</v>
      </c>
      <c r="K49" s="29" t="s">
        <v>107</v>
      </c>
      <c r="L49" s="29" t="s">
        <v>61</v>
      </c>
      <c r="M49" s="29" t="s">
        <v>108</v>
      </c>
      <c r="N49" s="29" t="s">
        <v>109</v>
      </c>
      <c r="O49" s="29" t="s">
        <v>64</v>
      </c>
      <c r="P49" s="29" t="s">
        <v>110</v>
      </c>
      <c r="Q49" s="29" t="s">
        <v>111</v>
      </c>
      <c r="R49" s="29" t="s">
        <v>66</v>
      </c>
      <c r="S49" s="29" t="s">
        <v>112</v>
      </c>
      <c r="T49" s="29" t="s">
        <v>113</v>
      </c>
      <c r="U49" s="29" t="s">
        <v>68</v>
      </c>
      <c r="V49" s="29" t="s">
        <v>114</v>
      </c>
      <c r="W49" s="29" t="s">
        <v>115</v>
      </c>
      <c r="X49" s="29" t="s">
        <v>70</v>
      </c>
      <c r="Y49" s="29" t="s">
        <v>116</v>
      </c>
      <c r="Z49" s="29" t="s">
        <v>117</v>
      </c>
      <c r="AA49" s="29" t="s">
        <v>72</v>
      </c>
      <c r="AB49" s="4" t="s">
        <v>46</v>
      </c>
      <c r="AC49" s="4"/>
      <c r="AD49" s="4" t="s">
        <v>124</v>
      </c>
      <c r="AE49" s="4" t="s">
        <v>125</v>
      </c>
      <c r="AF49" s="4" t="s">
        <v>80</v>
      </c>
      <c r="AG49" s="4" t="s">
        <v>126</v>
      </c>
      <c r="AH49" s="4" t="s">
        <v>127</v>
      </c>
      <c r="AI49" s="4" t="s">
        <v>82</v>
      </c>
      <c r="AJ49" s="4" t="s">
        <v>128</v>
      </c>
      <c r="AK49" s="4" t="s">
        <v>129</v>
      </c>
      <c r="AL49" s="4" t="s">
        <v>84</v>
      </c>
      <c r="AM49" s="4" t="s">
        <v>130</v>
      </c>
      <c r="AN49" s="4" t="s">
        <v>131</v>
      </c>
      <c r="AO49" s="4" t="s">
        <v>86</v>
      </c>
      <c r="AP49" s="4" t="s">
        <v>132</v>
      </c>
      <c r="AQ49" s="4" t="s">
        <v>133</v>
      </c>
      <c r="AR49" s="4" t="s">
        <v>88</v>
      </c>
      <c r="AS49" s="4" t="s">
        <v>134</v>
      </c>
      <c r="AT49" s="4" t="s">
        <v>135</v>
      </c>
      <c r="AU49" s="4" t="s">
        <v>90</v>
      </c>
      <c r="AV49" s="4"/>
    </row>
    <row r="50" spans="1:48">
      <c r="A50" s="22" t="s">
        <v>47</v>
      </c>
      <c r="B50" s="22">
        <v>385.4</v>
      </c>
      <c r="C50" s="5">
        <f t="shared" ref="C50:H59" si="2">B50*$V$48</f>
        <v>393.108</v>
      </c>
      <c r="D50" s="5">
        <f t="shared" si="2"/>
        <v>400.97016000000002</v>
      </c>
      <c r="E50" s="5">
        <f t="shared" si="2"/>
        <v>408.98956320000002</v>
      </c>
      <c r="F50" s="5">
        <f t="shared" si="2"/>
        <v>417.16935446400004</v>
      </c>
      <c r="G50" s="5">
        <f t="shared" si="2"/>
        <v>425.51274155328002</v>
      </c>
      <c r="H50" s="5">
        <f t="shared" si="2"/>
        <v>434.02299638434562</v>
      </c>
      <c r="I50" s="5"/>
      <c r="J50" s="30">
        <v>1</v>
      </c>
      <c r="K50" s="30">
        <v>1</v>
      </c>
      <c r="L50" s="30">
        <v>1</v>
      </c>
      <c r="M50" s="30">
        <v>1</v>
      </c>
      <c r="N50" s="30">
        <v>1</v>
      </c>
      <c r="O50" s="30">
        <v>1</v>
      </c>
      <c r="P50" s="30">
        <v>1</v>
      </c>
      <c r="Q50" s="30">
        <v>1</v>
      </c>
      <c r="R50" s="30">
        <v>1</v>
      </c>
      <c r="S50" s="30">
        <v>1</v>
      </c>
      <c r="T50" s="30">
        <v>1</v>
      </c>
      <c r="U50" s="30">
        <v>1</v>
      </c>
      <c r="V50" s="30">
        <v>1</v>
      </c>
      <c r="W50" s="30">
        <v>1</v>
      </c>
      <c r="X50" s="30">
        <v>1</v>
      </c>
      <c r="Y50" s="30">
        <v>1</v>
      </c>
      <c r="Z50" s="30">
        <v>1</v>
      </c>
      <c r="AA50" s="30">
        <v>1</v>
      </c>
      <c r="AB50" s="22">
        <f t="shared" ref="AB50:AB71" si="3">B50*(J50+K50+L50+M50+N50+O50+P50+Q50+R50+S50+T50+U50+V50+W50+X50+Y50+Z50+AA50)</f>
        <v>6937.2</v>
      </c>
      <c r="AC50" s="22">
        <v>114.4</v>
      </c>
      <c r="AD50" s="6">
        <f>B50</f>
        <v>385.4</v>
      </c>
      <c r="AE50" s="6">
        <f>AD50</f>
        <v>385.4</v>
      </c>
      <c r="AF50" s="6">
        <f>C50</f>
        <v>393.108</v>
      </c>
      <c r="AG50" s="6">
        <f>C50</f>
        <v>393.108</v>
      </c>
      <c r="AH50" s="6">
        <f>C50</f>
        <v>393.108</v>
      </c>
      <c r="AI50" s="6">
        <f>D50</f>
        <v>400.97016000000002</v>
      </c>
      <c r="AJ50" s="6">
        <f>D50</f>
        <v>400.97016000000002</v>
      </c>
      <c r="AK50" s="6">
        <f>D50</f>
        <v>400.97016000000002</v>
      </c>
      <c r="AL50" s="6">
        <f>E50</f>
        <v>408.98956320000002</v>
      </c>
      <c r="AM50" s="6">
        <f>E50</f>
        <v>408.98956320000002</v>
      </c>
      <c r="AN50" s="6">
        <f>E50</f>
        <v>408.98956320000002</v>
      </c>
      <c r="AO50" s="6">
        <f>F50</f>
        <v>417.16935446400004</v>
      </c>
      <c r="AP50" s="6">
        <f>F50</f>
        <v>417.16935446400004</v>
      </c>
      <c r="AQ50" s="6">
        <f>F50</f>
        <v>417.16935446400004</v>
      </c>
      <c r="AR50" s="6">
        <f>G50</f>
        <v>425.51274155328002</v>
      </c>
      <c r="AS50" s="6">
        <f>G50</f>
        <v>425.51274155328002</v>
      </c>
      <c r="AT50" s="6">
        <f>G50</f>
        <v>425.51274155328002</v>
      </c>
      <c r="AU50" s="6">
        <f>H50</f>
        <v>434.02299638434562</v>
      </c>
      <c r="AV50" s="8">
        <f t="shared" ref="AV50:AV71" si="4">SUM(AD50:AU50)</f>
        <v>7342.0724540361844</v>
      </c>
    </row>
    <row r="51" spans="1:48">
      <c r="A51" s="22" t="s">
        <v>52</v>
      </c>
      <c r="B51" s="22">
        <v>1286</v>
      </c>
      <c r="C51" s="5">
        <f t="shared" si="2"/>
        <v>1311.72</v>
      </c>
      <c r="D51" s="5">
        <f t="shared" si="2"/>
        <v>1337.9544000000001</v>
      </c>
      <c r="E51" s="5">
        <f t="shared" si="2"/>
        <v>1364.7134880000001</v>
      </c>
      <c r="F51" s="5">
        <f t="shared" si="2"/>
        <v>1392.0077577600002</v>
      </c>
      <c r="G51" s="5">
        <f t="shared" si="2"/>
        <v>1419.8479129152004</v>
      </c>
      <c r="H51" s="5">
        <f t="shared" si="2"/>
        <v>1448.2448711735044</v>
      </c>
      <c r="I51" s="5"/>
      <c r="J51" s="30"/>
      <c r="K51" s="30">
        <v>1</v>
      </c>
      <c r="L51" s="30"/>
      <c r="M51" s="30">
        <v>1</v>
      </c>
      <c r="N51" s="30"/>
      <c r="O51" s="30">
        <v>1</v>
      </c>
      <c r="P51" s="30"/>
      <c r="Q51" s="30">
        <v>1</v>
      </c>
      <c r="R51" s="30"/>
      <c r="S51" s="30">
        <v>1</v>
      </c>
      <c r="T51" s="30"/>
      <c r="U51" s="30">
        <v>1</v>
      </c>
      <c r="V51" s="30">
        <v>0</v>
      </c>
      <c r="W51" s="30">
        <v>1</v>
      </c>
      <c r="X51" s="30">
        <v>0</v>
      </c>
      <c r="Y51" s="30">
        <v>1</v>
      </c>
      <c r="Z51" s="30">
        <v>0</v>
      </c>
      <c r="AA51" s="30">
        <v>1</v>
      </c>
      <c r="AB51" s="22">
        <f t="shared" si="3"/>
        <v>11574</v>
      </c>
      <c r="AC51" s="22">
        <v>270</v>
      </c>
      <c r="AD51" s="5"/>
      <c r="AE51" s="6">
        <f>B51</f>
        <v>1286</v>
      </c>
      <c r="AF51" s="5"/>
      <c r="AG51" s="6">
        <f>C51</f>
        <v>1311.72</v>
      </c>
      <c r="AH51" s="5"/>
      <c r="AI51" s="6">
        <f>D51</f>
        <v>1337.9544000000001</v>
      </c>
      <c r="AJ51" s="5"/>
      <c r="AK51" s="6">
        <f>D51</f>
        <v>1337.9544000000001</v>
      </c>
      <c r="AL51" s="5"/>
      <c r="AM51" s="6">
        <f>E51</f>
        <v>1364.7134880000001</v>
      </c>
      <c r="AN51" s="5"/>
      <c r="AO51" s="6">
        <f>F51</f>
        <v>1392.0077577600002</v>
      </c>
      <c r="AP51" s="18"/>
      <c r="AQ51" s="6">
        <f>F51</f>
        <v>1392.0077577600002</v>
      </c>
      <c r="AR51" s="18"/>
      <c r="AS51" s="6">
        <f>G51</f>
        <v>1419.8479129152004</v>
      </c>
      <c r="AT51" s="18"/>
      <c r="AU51" s="6">
        <f>H51</f>
        <v>1448.2448711735044</v>
      </c>
      <c r="AV51" s="8">
        <f t="shared" si="4"/>
        <v>12290.450587608706</v>
      </c>
    </row>
    <row r="52" spans="1:48">
      <c r="A52" s="22" t="s">
        <v>49</v>
      </c>
      <c r="B52" s="22">
        <v>783.3</v>
      </c>
      <c r="C52" s="5">
        <f t="shared" si="2"/>
        <v>798.96600000000001</v>
      </c>
      <c r="D52" s="5">
        <f t="shared" si="2"/>
        <v>814.94532000000004</v>
      </c>
      <c r="E52" s="5">
        <f t="shared" si="2"/>
        <v>831.2442264</v>
      </c>
      <c r="F52" s="5">
        <f t="shared" si="2"/>
        <v>847.86911092800005</v>
      </c>
      <c r="G52" s="5">
        <f t="shared" si="2"/>
        <v>864.8264931465601</v>
      </c>
      <c r="H52" s="5">
        <f t="shared" si="2"/>
        <v>882.12302300949136</v>
      </c>
      <c r="I52" s="5"/>
      <c r="J52" s="30"/>
      <c r="K52" s="30"/>
      <c r="L52" s="30"/>
      <c r="M52" s="30">
        <v>1</v>
      </c>
      <c r="N52" s="30"/>
      <c r="O52" s="30"/>
      <c r="P52" s="30"/>
      <c r="Q52" s="30">
        <v>1</v>
      </c>
      <c r="R52" s="30"/>
      <c r="S52" s="30">
        <v>0</v>
      </c>
      <c r="T52" s="30"/>
      <c r="U52" s="30">
        <v>1</v>
      </c>
      <c r="V52" s="30"/>
      <c r="W52" s="30"/>
      <c r="X52" s="30"/>
      <c r="Y52" s="30">
        <v>1</v>
      </c>
      <c r="Z52" s="30"/>
      <c r="AA52" s="30"/>
      <c r="AB52" s="22">
        <f t="shared" si="3"/>
        <v>3133.2</v>
      </c>
      <c r="AC52" s="22">
        <v>239.1</v>
      </c>
      <c r="AD52" s="5"/>
      <c r="AE52" s="5"/>
      <c r="AF52" s="5"/>
      <c r="AG52" s="6">
        <f>C52</f>
        <v>798.96600000000001</v>
      </c>
      <c r="AH52" s="5"/>
      <c r="AI52" s="5"/>
      <c r="AJ52" s="5"/>
      <c r="AK52" s="6">
        <f>D52</f>
        <v>814.94532000000004</v>
      </c>
      <c r="AL52" s="5"/>
      <c r="AM52" s="5"/>
      <c r="AN52" s="5"/>
      <c r="AO52" s="6">
        <f>E52</f>
        <v>831.2442264</v>
      </c>
      <c r="AP52" s="18"/>
      <c r="AQ52" s="18"/>
      <c r="AR52" s="18"/>
      <c r="AS52" s="6">
        <f>G52</f>
        <v>864.8264931465601</v>
      </c>
      <c r="AT52" s="18"/>
      <c r="AU52" s="18"/>
      <c r="AV52" s="8">
        <f t="shared" si="4"/>
        <v>3309.9820395465604</v>
      </c>
    </row>
    <row r="53" spans="1:48">
      <c r="A53" s="22" t="s">
        <v>40</v>
      </c>
      <c r="B53" s="22">
        <v>277</v>
      </c>
      <c r="C53" s="5">
        <f t="shared" si="2"/>
        <v>282.54000000000002</v>
      </c>
      <c r="D53" s="5">
        <f t="shared" si="2"/>
        <v>288.19080000000002</v>
      </c>
      <c r="E53" s="5">
        <f t="shared" si="2"/>
        <v>293.95461600000004</v>
      </c>
      <c r="F53" s="5">
        <f t="shared" si="2"/>
        <v>299.83370832000003</v>
      </c>
      <c r="G53" s="5">
        <f t="shared" si="2"/>
        <v>305.83038248640003</v>
      </c>
      <c r="H53" s="5">
        <f t="shared" si="2"/>
        <v>311.94699013612802</v>
      </c>
      <c r="I53" s="5"/>
      <c r="J53" s="30">
        <v>1</v>
      </c>
      <c r="K53" s="30">
        <v>1</v>
      </c>
      <c r="L53" s="31"/>
      <c r="M53" s="30">
        <v>2</v>
      </c>
      <c r="N53" s="30"/>
      <c r="O53" s="30">
        <v>2</v>
      </c>
      <c r="P53" s="30"/>
      <c r="Q53" s="30">
        <v>2</v>
      </c>
      <c r="R53" s="30"/>
      <c r="S53" s="30">
        <v>2</v>
      </c>
      <c r="T53" s="30"/>
      <c r="U53" s="30">
        <v>2</v>
      </c>
      <c r="V53" s="30"/>
      <c r="W53" s="30">
        <v>2</v>
      </c>
      <c r="X53" s="30"/>
      <c r="Y53" s="30">
        <v>2</v>
      </c>
      <c r="Z53" s="30"/>
      <c r="AA53" s="30">
        <v>2</v>
      </c>
      <c r="AB53" s="22">
        <f t="shared" si="3"/>
        <v>4986</v>
      </c>
      <c r="AC53" s="22">
        <v>73.099999999999994</v>
      </c>
      <c r="AD53" s="6">
        <f>B53*J53</f>
        <v>277</v>
      </c>
      <c r="AE53" s="6">
        <f>B53*K53</f>
        <v>277</v>
      </c>
      <c r="AF53" s="5"/>
      <c r="AG53" s="6">
        <f>C53*M53</f>
        <v>565.08000000000004</v>
      </c>
      <c r="AH53" s="18"/>
      <c r="AI53" s="6">
        <f>D53*O53</f>
        <v>576.38160000000005</v>
      </c>
      <c r="AJ53" s="18"/>
      <c r="AK53" s="6">
        <f>D53*Q53</f>
        <v>576.38160000000005</v>
      </c>
      <c r="AL53" s="18"/>
      <c r="AM53" s="6">
        <f>E53*S53</f>
        <v>587.90923200000009</v>
      </c>
      <c r="AN53" s="18"/>
      <c r="AO53" s="6">
        <f>F53*U53</f>
        <v>599.66741664000006</v>
      </c>
      <c r="AP53" s="18"/>
      <c r="AQ53" s="6">
        <f>F53*W53</f>
        <v>599.66741664000006</v>
      </c>
      <c r="AR53" s="18"/>
      <c r="AS53" s="6">
        <f>G53*Y53</f>
        <v>611.66076497280005</v>
      </c>
      <c r="AT53" s="18"/>
      <c r="AU53" s="6">
        <f>H53*AA53</f>
        <v>623.89398027225604</v>
      </c>
      <c r="AV53" s="8">
        <f t="shared" si="4"/>
        <v>5294.6420105250563</v>
      </c>
    </row>
    <row r="54" spans="1:48">
      <c r="A54" s="22" t="s">
        <v>12</v>
      </c>
      <c r="B54" s="22">
        <v>310</v>
      </c>
      <c r="C54" s="5">
        <f t="shared" si="2"/>
        <v>316.2</v>
      </c>
      <c r="D54" s="5">
        <f t="shared" si="2"/>
        <v>322.524</v>
      </c>
      <c r="E54" s="5">
        <f t="shared" si="2"/>
        <v>328.97448000000003</v>
      </c>
      <c r="F54" s="5">
        <f t="shared" si="2"/>
        <v>335.55396960000002</v>
      </c>
      <c r="G54" s="5">
        <f t="shared" si="2"/>
        <v>342.265048992</v>
      </c>
      <c r="H54" s="5">
        <f t="shared" si="2"/>
        <v>349.11034997184004</v>
      </c>
      <c r="I54" s="5"/>
      <c r="J54" s="30">
        <v>1</v>
      </c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22">
        <f t="shared" si="3"/>
        <v>310</v>
      </c>
      <c r="AC54" s="22">
        <v>250</v>
      </c>
      <c r="AD54" s="6">
        <f>B54</f>
        <v>310</v>
      </c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18"/>
      <c r="AQ54" s="18"/>
      <c r="AR54" s="18"/>
      <c r="AS54" s="18"/>
      <c r="AT54" s="18"/>
      <c r="AU54" s="18"/>
      <c r="AV54" s="8">
        <f t="shared" si="4"/>
        <v>310</v>
      </c>
    </row>
    <row r="55" spans="1:48">
      <c r="A55" s="22" t="s">
        <v>13</v>
      </c>
      <c r="B55" s="22">
        <v>380</v>
      </c>
      <c r="C55" s="5">
        <f t="shared" si="2"/>
        <v>387.6</v>
      </c>
      <c r="D55" s="5">
        <f t="shared" si="2"/>
        <v>395.35200000000003</v>
      </c>
      <c r="E55" s="5">
        <f t="shared" si="2"/>
        <v>403.25904000000003</v>
      </c>
      <c r="F55" s="5">
        <f t="shared" si="2"/>
        <v>411.32422080000003</v>
      </c>
      <c r="G55" s="5">
        <f t="shared" si="2"/>
        <v>419.55070521600004</v>
      </c>
      <c r="H55" s="5">
        <f t="shared" si="2"/>
        <v>427.94171932032003</v>
      </c>
      <c r="I55" s="5"/>
      <c r="J55" s="30"/>
      <c r="K55" s="30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380</v>
      </c>
      <c r="AC55" s="22">
        <v>285</v>
      </c>
      <c r="AD55" s="5"/>
      <c r="AE55" s="6">
        <f>B55</f>
        <v>380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380</v>
      </c>
    </row>
    <row r="56" spans="1:48">
      <c r="A56" s="22" t="s">
        <v>14</v>
      </c>
      <c r="B56" s="22">
        <v>310</v>
      </c>
      <c r="C56" s="5">
        <f t="shared" si="2"/>
        <v>316.2</v>
      </c>
      <c r="D56" s="5">
        <f t="shared" si="2"/>
        <v>322.524</v>
      </c>
      <c r="E56" s="5">
        <f t="shared" si="2"/>
        <v>328.97448000000003</v>
      </c>
      <c r="F56" s="5">
        <f t="shared" si="2"/>
        <v>335.55396960000002</v>
      </c>
      <c r="G56" s="5">
        <f t="shared" si="2"/>
        <v>342.265048992</v>
      </c>
      <c r="H56" s="5">
        <f t="shared" si="2"/>
        <v>349.11034997184004</v>
      </c>
      <c r="I56" s="5"/>
      <c r="J56" s="30"/>
      <c r="K56" s="30"/>
      <c r="L56" s="30">
        <v>1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310</v>
      </c>
      <c r="AC56" s="22">
        <v>250</v>
      </c>
      <c r="AD56" s="5"/>
      <c r="AE56" s="5"/>
      <c r="AF56" s="6">
        <f>C56</f>
        <v>316.2</v>
      </c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316.2</v>
      </c>
    </row>
    <row r="57" spans="1:48">
      <c r="A57" s="22" t="s">
        <v>15</v>
      </c>
      <c r="B57" s="22">
        <v>380</v>
      </c>
      <c r="C57" s="5">
        <f t="shared" si="2"/>
        <v>387.6</v>
      </c>
      <c r="D57" s="5">
        <f t="shared" si="2"/>
        <v>395.35200000000003</v>
      </c>
      <c r="E57" s="5">
        <f t="shared" si="2"/>
        <v>403.25904000000003</v>
      </c>
      <c r="F57" s="5">
        <f t="shared" si="2"/>
        <v>411.32422080000003</v>
      </c>
      <c r="G57" s="5">
        <f t="shared" si="2"/>
        <v>419.55070521600004</v>
      </c>
      <c r="H57" s="5">
        <f t="shared" si="2"/>
        <v>427.94171932032003</v>
      </c>
      <c r="I57" s="5"/>
      <c r="J57" s="30"/>
      <c r="K57" s="30"/>
      <c r="L57" s="30"/>
      <c r="M57" s="30">
        <v>1</v>
      </c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380</v>
      </c>
      <c r="AC57" s="22">
        <v>285</v>
      </c>
      <c r="AD57" s="5"/>
      <c r="AE57" s="5"/>
      <c r="AF57" s="5"/>
      <c r="AG57" s="6">
        <f>C57</f>
        <v>387.6</v>
      </c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387.6</v>
      </c>
    </row>
    <row r="58" spans="1:48">
      <c r="A58" s="22" t="s">
        <v>16</v>
      </c>
      <c r="B58" s="22">
        <v>310</v>
      </c>
      <c r="C58" s="5">
        <f t="shared" si="2"/>
        <v>316.2</v>
      </c>
      <c r="D58" s="5">
        <f t="shared" si="2"/>
        <v>322.524</v>
      </c>
      <c r="E58" s="5">
        <f t="shared" si="2"/>
        <v>328.97448000000003</v>
      </c>
      <c r="F58" s="5">
        <f t="shared" si="2"/>
        <v>335.55396960000002</v>
      </c>
      <c r="G58" s="5">
        <f t="shared" si="2"/>
        <v>342.265048992</v>
      </c>
      <c r="H58" s="5">
        <f t="shared" si="2"/>
        <v>349.11034997184004</v>
      </c>
      <c r="I58" s="5"/>
      <c r="J58" s="30"/>
      <c r="K58" s="30"/>
      <c r="L58" s="30"/>
      <c r="M58" s="30"/>
      <c r="N58" s="30">
        <v>1</v>
      </c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310</v>
      </c>
      <c r="AC58" s="22">
        <v>250</v>
      </c>
      <c r="AD58" s="5"/>
      <c r="AE58" s="5"/>
      <c r="AF58" s="18"/>
      <c r="AG58" s="5"/>
      <c r="AH58" s="6">
        <f>C58</f>
        <v>316.2</v>
      </c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316.2</v>
      </c>
    </row>
    <row r="59" spans="1:48">
      <c r="A59" s="22" t="s">
        <v>17</v>
      </c>
      <c r="B59" s="22">
        <v>380</v>
      </c>
      <c r="C59" s="5">
        <f t="shared" si="2"/>
        <v>387.6</v>
      </c>
      <c r="D59" s="5">
        <f t="shared" si="2"/>
        <v>395.35200000000003</v>
      </c>
      <c r="E59" s="5">
        <f t="shared" si="2"/>
        <v>403.25904000000003</v>
      </c>
      <c r="F59" s="5">
        <f t="shared" si="2"/>
        <v>411.32422080000003</v>
      </c>
      <c r="G59" s="5">
        <f t="shared" si="2"/>
        <v>419.55070521600004</v>
      </c>
      <c r="H59" s="5">
        <f t="shared" si="2"/>
        <v>427.94171932032003</v>
      </c>
      <c r="I59" s="5"/>
      <c r="J59" s="30"/>
      <c r="K59" s="30"/>
      <c r="L59" s="30"/>
      <c r="M59" s="30"/>
      <c r="N59" s="30"/>
      <c r="O59" s="30">
        <v>1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380</v>
      </c>
      <c r="AC59" s="22">
        <v>285</v>
      </c>
      <c r="AD59" s="5"/>
      <c r="AE59" s="5"/>
      <c r="AF59" s="18"/>
      <c r="AG59" s="5"/>
      <c r="AH59" s="5"/>
      <c r="AI59" s="6">
        <f>D59</f>
        <v>395.35200000000003</v>
      </c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395.35200000000003</v>
      </c>
    </row>
    <row r="60" spans="1:48">
      <c r="A60" s="22" t="s">
        <v>73</v>
      </c>
      <c r="B60" s="22">
        <v>310</v>
      </c>
      <c r="C60" s="5">
        <f t="shared" ref="C60:H69" si="5">B60*$V$48</f>
        <v>316.2</v>
      </c>
      <c r="D60" s="5">
        <f t="shared" si="5"/>
        <v>322.524</v>
      </c>
      <c r="E60" s="5">
        <f t="shared" si="5"/>
        <v>328.97448000000003</v>
      </c>
      <c r="F60" s="5">
        <f t="shared" si="5"/>
        <v>335.55396960000002</v>
      </c>
      <c r="G60" s="5">
        <f t="shared" si="5"/>
        <v>342.265048992</v>
      </c>
      <c r="H60" s="5">
        <f t="shared" si="5"/>
        <v>349.11034997184004</v>
      </c>
      <c r="I60" s="5"/>
      <c r="J60" s="30"/>
      <c r="K60" s="32"/>
      <c r="L60" s="30"/>
      <c r="M60" s="30"/>
      <c r="N60" s="30"/>
      <c r="O60" s="30"/>
      <c r="P60" s="30">
        <v>1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310</v>
      </c>
      <c r="AC60" s="22">
        <v>250</v>
      </c>
      <c r="AD60" s="5"/>
      <c r="AE60" s="5"/>
      <c r="AF60" s="18"/>
      <c r="AG60" s="5"/>
      <c r="AH60" s="5"/>
      <c r="AI60" s="5"/>
      <c r="AJ60" s="6">
        <f>D60</f>
        <v>322.524</v>
      </c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322.524</v>
      </c>
    </row>
    <row r="61" spans="1:48">
      <c r="A61" s="22" t="s">
        <v>74</v>
      </c>
      <c r="B61" s="22">
        <v>380</v>
      </c>
      <c r="C61" s="5">
        <f t="shared" si="5"/>
        <v>387.6</v>
      </c>
      <c r="D61" s="5">
        <f t="shared" si="5"/>
        <v>395.35200000000003</v>
      </c>
      <c r="E61" s="5">
        <f t="shared" si="5"/>
        <v>403.25904000000003</v>
      </c>
      <c r="F61" s="5">
        <f t="shared" si="5"/>
        <v>411.32422080000003</v>
      </c>
      <c r="G61" s="5">
        <f t="shared" si="5"/>
        <v>419.55070521600004</v>
      </c>
      <c r="H61" s="5">
        <f t="shared" si="5"/>
        <v>427.94171932032003</v>
      </c>
      <c r="I61" s="5"/>
      <c r="J61" s="30"/>
      <c r="K61" s="30"/>
      <c r="L61" s="30"/>
      <c r="M61" s="30"/>
      <c r="N61" s="30"/>
      <c r="O61" s="30"/>
      <c r="P61" s="30"/>
      <c r="Q61" s="30">
        <v>1</v>
      </c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380</v>
      </c>
      <c r="AC61" s="22">
        <v>285</v>
      </c>
      <c r="AD61" s="5"/>
      <c r="AE61" s="5"/>
      <c r="AF61" s="18"/>
      <c r="AG61" s="5"/>
      <c r="AH61" s="5"/>
      <c r="AI61" s="5"/>
      <c r="AJ61" s="5"/>
      <c r="AK61" s="6">
        <f>D61</f>
        <v>395.35200000000003</v>
      </c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395.35200000000003</v>
      </c>
    </row>
    <row r="62" spans="1:48">
      <c r="A62" s="22" t="s">
        <v>75</v>
      </c>
      <c r="B62" s="22">
        <v>310</v>
      </c>
      <c r="C62" s="5">
        <f t="shared" si="5"/>
        <v>316.2</v>
      </c>
      <c r="D62" s="5">
        <f t="shared" si="5"/>
        <v>322.524</v>
      </c>
      <c r="E62" s="5">
        <f t="shared" si="5"/>
        <v>328.97448000000003</v>
      </c>
      <c r="F62" s="5">
        <f t="shared" si="5"/>
        <v>335.55396960000002</v>
      </c>
      <c r="G62" s="5">
        <f t="shared" si="5"/>
        <v>342.265048992</v>
      </c>
      <c r="H62" s="5">
        <f t="shared" si="5"/>
        <v>349.11034997184004</v>
      </c>
      <c r="I62" s="5"/>
      <c r="J62" s="30"/>
      <c r="K62" s="30"/>
      <c r="L62" s="30"/>
      <c r="M62" s="30"/>
      <c r="N62" s="30"/>
      <c r="O62" s="30"/>
      <c r="P62" s="30"/>
      <c r="Q62" s="30"/>
      <c r="R62" s="30">
        <v>1</v>
      </c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310</v>
      </c>
      <c r="AC62" s="22">
        <v>250</v>
      </c>
      <c r="AD62" s="5"/>
      <c r="AE62" s="5"/>
      <c r="AF62" s="18"/>
      <c r="AG62" s="5"/>
      <c r="AH62" s="5"/>
      <c r="AI62" s="5"/>
      <c r="AJ62" s="5"/>
      <c r="AK62" s="5"/>
      <c r="AL62" s="6">
        <f>E62</f>
        <v>328.97448000000003</v>
      </c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328.97448000000003</v>
      </c>
    </row>
    <row r="63" spans="1:48">
      <c r="A63" s="22" t="s">
        <v>76</v>
      </c>
      <c r="B63" s="22">
        <v>380</v>
      </c>
      <c r="C63" s="5">
        <f t="shared" si="5"/>
        <v>387.6</v>
      </c>
      <c r="D63" s="5">
        <f t="shared" si="5"/>
        <v>395.35200000000003</v>
      </c>
      <c r="E63" s="5">
        <f t="shared" si="5"/>
        <v>403.25904000000003</v>
      </c>
      <c r="F63" s="5">
        <f t="shared" si="5"/>
        <v>411.32422080000003</v>
      </c>
      <c r="G63" s="5">
        <f t="shared" si="5"/>
        <v>419.55070521600004</v>
      </c>
      <c r="H63" s="5">
        <f t="shared" si="5"/>
        <v>427.94171932032003</v>
      </c>
      <c r="I63" s="5"/>
      <c r="J63" s="30"/>
      <c r="K63" s="30"/>
      <c r="L63" s="30"/>
      <c r="M63" s="30"/>
      <c r="N63" s="30"/>
      <c r="O63" s="30"/>
      <c r="P63" s="30"/>
      <c r="Q63" s="30"/>
      <c r="R63" s="30"/>
      <c r="S63" s="30">
        <v>1</v>
      </c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380</v>
      </c>
      <c r="AC63" s="22">
        <v>285</v>
      </c>
      <c r="AD63" s="5"/>
      <c r="AE63" s="5"/>
      <c r="AF63" s="18"/>
      <c r="AG63" s="5"/>
      <c r="AH63" s="5"/>
      <c r="AI63" s="5"/>
      <c r="AJ63" s="5"/>
      <c r="AK63" s="5"/>
      <c r="AL63" s="5"/>
      <c r="AM63" s="6">
        <f>E63</f>
        <v>403.25904000000003</v>
      </c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403.25904000000003</v>
      </c>
    </row>
    <row r="64" spans="1:48">
      <c r="A64" s="22" t="s">
        <v>77</v>
      </c>
      <c r="B64" s="22">
        <v>310</v>
      </c>
      <c r="C64" s="5">
        <f t="shared" si="5"/>
        <v>316.2</v>
      </c>
      <c r="D64" s="5">
        <f t="shared" si="5"/>
        <v>322.524</v>
      </c>
      <c r="E64" s="5">
        <f t="shared" si="5"/>
        <v>328.97448000000003</v>
      </c>
      <c r="F64" s="5">
        <f t="shared" si="5"/>
        <v>335.55396960000002</v>
      </c>
      <c r="G64" s="5">
        <f t="shared" si="5"/>
        <v>342.265048992</v>
      </c>
      <c r="H64" s="5">
        <f t="shared" si="5"/>
        <v>349.11034997184004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>
        <v>1</v>
      </c>
      <c r="U64" s="30"/>
      <c r="V64" s="30"/>
      <c r="W64" s="30"/>
      <c r="X64" s="30"/>
      <c r="Y64" s="30"/>
      <c r="Z64" s="30"/>
      <c r="AA64" s="30"/>
      <c r="AB64" s="22">
        <f t="shared" si="3"/>
        <v>310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5"/>
      <c r="AM64" s="5"/>
      <c r="AN64" s="6">
        <f>E64</f>
        <v>328.97448000000003</v>
      </c>
      <c r="AO64" s="5"/>
      <c r="AP64" s="18"/>
      <c r="AQ64" s="18"/>
      <c r="AR64" s="18"/>
      <c r="AS64" s="18"/>
      <c r="AT64" s="18"/>
      <c r="AU64" s="18"/>
      <c r="AV64" s="8">
        <f t="shared" si="4"/>
        <v>328.97448000000003</v>
      </c>
    </row>
    <row r="65" spans="1:48">
      <c r="A65" s="22" t="s">
        <v>78</v>
      </c>
      <c r="B65" s="22">
        <v>380</v>
      </c>
      <c r="C65" s="5">
        <f t="shared" si="5"/>
        <v>387.6</v>
      </c>
      <c r="D65" s="5">
        <f t="shared" si="5"/>
        <v>395.35200000000003</v>
      </c>
      <c r="E65" s="5">
        <f t="shared" si="5"/>
        <v>403.25904000000003</v>
      </c>
      <c r="F65" s="5">
        <f t="shared" si="5"/>
        <v>411.32422080000003</v>
      </c>
      <c r="G65" s="5">
        <f t="shared" si="5"/>
        <v>419.55070521600004</v>
      </c>
      <c r="H65" s="5">
        <f t="shared" si="5"/>
        <v>427.94171932032003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>
        <v>1</v>
      </c>
      <c r="V65" s="30"/>
      <c r="W65" s="30"/>
      <c r="X65" s="30"/>
      <c r="Y65" s="30"/>
      <c r="Z65" s="30"/>
      <c r="AA65" s="30"/>
      <c r="AB65" s="22">
        <f t="shared" si="3"/>
        <v>380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5"/>
      <c r="AO65" s="6">
        <f>F65</f>
        <v>411.32422080000003</v>
      </c>
      <c r="AP65" s="18"/>
      <c r="AQ65" s="18"/>
      <c r="AR65" s="18"/>
      <c r="AS65" s="18"/>
      <c r="AT65" s="18"/>
      <c r="AU65" s="18"/>
      <c r="AV65" s="8">
        <f t="shared" si="4"/>
        <v>411.32422080000003</v>
      </c>
    </row>
    <row r="66" spans="1:48">
      <c r="A66" s="22" t="s">
        <v>118</v>
      </c>
      <c r="B66" s="22">
        <v>310</v>
      </c>
      <c r="C66" s="5">
        <f t="shared" si="5"/>
        <v>316.2</v>
      </c>
      <c r="D66" s="5">
        <f t="shared" si="5"/>
        <v>322.524</v>
      </c>
      <c r="E66" s="5">
        <f t="shared" si="5"/>
        <v>328.97448000000003</v>
      </c>
      <c r="F66" s="5">
        <f t="shared" si="5"/>
        <v>335.55396960000002</v>
      </c>
      <c r="G66" s="5">
        <f t="shared" si="5"/>
        <v>342.265048992</v>
      </c>
      <c r="H66" s="5">
        <f t="shared" si="5"/>
        <v>349.11034997184004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>
        <v>1</v>
      </c>
      <c r="W66" s="30"/>
      <c r="X66" s="30"/>
      <c r="Y66" s="30"/>
      <c r="Z66" s="30"/>
      <c r="AA66" s="30"/>
      <c r="AB66" s="22">
        <f t="shared" si="3"/>
        <v>310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18"/>
      <c r="AP66" s="6">
        <f>F66</f>
        <v>335.55396960000002</v>
      </c>
      <c r="AQ66" s="18"/>
      <c r="AR66" s="18"/>
      <c r="AS66" s="18"/>
      <c r="AT66" s="18"/>
      <c r="AU66" s="18"/>
      <c r="AV66" s="8">
        <f t="shared" si="4"/>
        <v>335.55396960000002</v>
      </c>
    </row>
    <row r="67" spans="1:48">
      <c r="A67" s="22" t="s">
        <v>119</v>
      </c>
      <c r="B67" s="22">
        <v>380</v>
      </c>
      <c r="C67" s="5">
        <f t="shared" si="5"/>
        <v>387.6</v>
      </c>
      <c r="D67" s="5">
        <f t="shared" si="5"/>
        <v>395.35200000000003</v>
      </c>
      <c r="E67" s="5">
        <f t="shared" si="5"/>
        <v>403.25904000000003</v>
      </c>
      <c r="F67" s="5">
        <f t="shared" si="5"/>
        <v>411.32422080000003</v>
      </c>
      <c r="G67" s="5">
        <f t="shared" si="5"/>
        <v>419.55070521600004</v>
      </c>
      <c r="H67" s="5">
        <f t="shared" si="5"/>
        <v>427.94171932032003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>
        <v>1</v>
      </c>
      <c r="X67" s="30"/>
      <c r="Y67" s="30"/>
      <c r="Z67" s="30"/>
      <c r="AA67" s="30"/>
      <c r="AB67" s="22">
        <f t="shared" si="3"/>
        <v>380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18"/>
      <c r="AQ67" s="6">
        <f>F67</f>
        <v>411.32422080000003</v>
      </c>
      <c r="AR67" s="18"/>
      <c r="AS67" s="18"/>
      <c r="AT67" s="18"/>
      <c r="AU67" s="18"/>
      <c r="AV67" s="8">
        <f t="shared" si="4"/>
        <v>411.32422080000003</v>
      </c>
    </row>
    <row r="68" spans="1:48">
      <c r="A68" s="22" t="s">
        <v>120</v>
      </c>
      <c r="B68" s="22">
        <v>310</v>
      </c>
      <c r="C68" s="5">
        <f t="shared" si="5"/>
        <v>316.2</v>
      </c>
      <c r="D68" s="5">
        <f t="shared" si="5"/>
        <v>322.524</v>
      </c>
      <c r="E68" s="5">
        <f t="shared" si="5"/>
        <v>328.97448000000003</v>
      </c>
      <c r="F68" s="5">
        <f t="shared" si="5"/>
        <v>335.55396960000002</v>
      </c>
      <c r="G68" s="5">
        <f t="shared" si="5"/>
        <v>342.265048992</v>
      </c>
      <c r="H68" s="5">
        <f t="shared" si="5"/>
        <v>349.11034997184004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>
        <v>1</v>
      </c>
      <c r="Y68" s="30"/>
      <c r="Z68" s="30"/>
      <c r="AA68" s="30"/>
      <c r="AB68" s="22">
        <f t="shared" si="3"/>
        <v>310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18"/>
      <c r="AR68" s="6">
        <f>G68</f>
        <v>342.265048992</v>
      </c>
      <c r="AS68" s="18"/>
      <c r="AT68" s="18"/>
      <c r="AU68" s="18"/>
      <c r="AV68" s="8">
        <f t="shared" si="4"/>
        <v>342.265048992</v>
      </c>
    </row>
    <row r="69" spans="1:48">
      <c r="A69" s="22" t="s">
        <v>121</v>
      </c>
      <c r="B69" s="22">
        <v>380</v>
      </c>
      <c r="C69" s="5">
        <f t="shared" si="5"/>
        <v>387.6</v>
      </c>
      <c r="D69" s="5">
        <f t="shared" si="5"/>
        <v>395.35200000000003</v>
      </c>
      <c r="E69" s="5">
        <f t="shared" si="5"/>
        <v>403.25904000000003</v>
      </c>
      <c r="F69" s="5">
        <f t="shared" si="5"/>
        <v>411.32422080000003</v>
      </c>
      <c r="G69" s="5">
        <f t="shared" si="5"/>
        <v>419.55070521600004</v>
      </c>
      <c r="H69" s="5">
        <f t="shared" si="5"/>
        <v>427.94171932032003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>
        <v>1</v>
      </c>
      <c r="Z69" s="30"/>
      <c r="AA69" s="30"/>
      <c r="AB69" s="22">
        <f t="shared" si="3"/>
        <v>380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18"/>
      <c r="AS69" s="6">
        <f>G69</f>
        <v>419.55070521600004</v>
      </c>
      <c r="AT69" s="18"/>
      <c r="AU69" s="18"/>
      <c r="AV69" s="8">
        <f t="shared" si="4"/>
        <v>419.55070521600004</v>
      </c>
    </row>
    <row r="70" spans="1:48">
      <c r="A70" s="22" t="s">
        <v>122</v>
      </c>
      <c r="B70" s="22">
        <v>310</v>
      </c>
      <c r="C70" s="5">
        <f t="shared" ref="C70:H73" si="6">B70*$V$48</f>
        <v>316.2</v>
      </c>
      <c r="D70" s="5">
        <f t="shared" si="6"/>
        <v>322.524</v>
      </c>
      <c r="E70" s="5">
        <f t="shared" si="6"/>
        <v>328.97448000000003</v>
      </c>
      <c r="F70" s="5">
        <f t="shared" si="6"/>
        <v>335.55396960000002</v>
      </c>
      <c r="G70" s="5">
        <f t="shared" si="6"/>
        <v>342.265048992</v>
      </c>
      <c r="H70" s="5">
        <f t="shared" si="6"/>
        <v>349.11034997184004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>
        <v>1</v>
      </c>
      <c r="AA70" s="30"/>
      <c r="AB70" s="22">
        <f t="shared" si="3"/>
        <v>310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18"/>
      <c r="AT70" s="6">
        <f>G70</f>
        <v>342.265048992</v>
      </c>
      <c r="AU70" s="18"/>
      <c r="AV70" s="8">
        <f t="shared" si="4"/>
        <v>342.265048992</v>
      </c>
    </row>
    <row r="71" spans="1:48">
      <c r="A71" s="22" t="s">
        <v>123</v>
      </c>
      <c r="B71" s="22">
        <v>380</v>
      </c>
      <c r="C71" s="5">
        <f t="shared" si="6"/>
        <v>387.6</v>
      </c>
      <c r="D71" s="5">
        <f t="shared" si="6"/>
        <v>395.35200000000003</v>
      </c>
      <c r="E71" s="5">
        <f t="shared" si="6"/>
        <v>403.25904000000003</v>
      </c>
      <c r="F71" s="5">
        <f t="shared" si="6"/>
        <v>411.32422080000003</v>
      </c>
      <c r="G71" s="5">
        <f t="shared" si="6"/>
        <v>419.55070521600004</v>
      </c>
      <c r="H71" s="5">
        <f t="shared" si="6"/>
        <v>427.94171932032003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>
        <v>1</v>
      </c>
      <c r="AB71" s="22">
        <f t="shared" si="3"/>
        <v>380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18"/>
      <c r="AU71" s="6">
        <f>H71</f>
        <v>427.94171932032003</v>
      </c>
      <c r="AV71" s="8">
        <f t="shared" si="4"/>
        <v>427.94171932032003</v>
      </c>
    </row>
    <row r="72" spans="1:48">
      <c r="A72" s="22"/>
      <c r="B72" s="22"/>
      <c r="C72" s="5">
        <f t="shared" si="6"/>
        <v>0</v>
      </c>
      <c r="D72" s="5">
        <f t="shared" si="6"/>
        <v>0</v>
      </c>
      <c r="E72" s="5">
        <f t="shared" si="6"/>
        <v>0</v>
      </c>
      <c r="F72" s="5">
        <f t="shared" si="6"/>
        <v>0</v>
      </c>
      <c r="G72" s="5">
        <f t="shared" si="6"/>
        <v>0</v>
      </c>
      <c r="H72" s="5">
        <f t="shared" si="6"/>
        <v>0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22"/>
      <c r="AC72" s="22"/>
      <c r="AD72" s="18"/>
      <c r="AE72" s="6"/>
      <c r="AF72" s="18"/>
      <c r="AG72" s="6"/>
      <c r="AH72" s="18"/>
      <c r="AI72" s="6"/>
      <c r="AJ72" s="18"/>
      <c r="AK72" s="6"/>
      <c r="AL72" s="18"/>
      <c r="AM72" s="6"/>
      <c r="AN72" s="18"/>
      <c r="AO72" s="6"/>
      <c r="AP72" s="18"/>
      <c r="AQ72" s="6"/>
      <c r="AR72" s="18"/>
      <c r="AS72" s="6"/>
      <c r="AT72" s="18"/>
      <c r="AU72" s="6"/>
      <c r="AV72" s="8"/>
    </row>
    <row r="73" spans="1:48">
      <c r="A73" s="22" t="s">
        <v>19</v>
      </c>
      <c r="B73" s="22">
        <v>4.5</v>
      </c>
      <c r="C73" s="5">
        <f t="shared" si="6"/>
        <v>4.59</v>
      </c>
      <c r="D73" s="5">
        <f t="shared" si="6"/>
        <v>4.6818</v>
      </c>
      <c r="E73" s="5">
        <f t="shared" si="6"/>
        <v>4.775436</v>
      </c>
      <c r="F73" s="5">
        <f t="shared" si="6"/>
        <v>4.8709447199999998</v>
      </c>
      <c r="G73" s="5">
        <f t="shared" si="6"/>
        <v>4.9683636144000003</v>
      </c>
      <c r="H73" s="5">
        <f t="shared" si="6"/>
        <v>5.0677308866880004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22">
        <f>B73*(J73+K73+L73+M73+N73+O73+P73+Q73+R73+S73+T73+U73+V73+W73+X73+Y73+Z73+AA73)</f>
        <v>81</v>
      </c>
      <c r="AC73" s="22">
        <v>4.5</v>
      </c>
      <c r="AD73" s="6">
        <f>B73</f>
        <v>4.5</v>
      </c>
      <c r="AE73" s="6">
        <f>B73</f>
        <v>4.5</v>
      </c>
      <c r="AF73" s="6">
        <f>C73</f>
        <v>4.59</v>
      </c>
      <c r="AG73" s="6">
        <f>C73</f>
        <v>4.59</v>
      </c>
      <c r="AH73" s="6">
        <f>C73</f>
        <v>4.59</v>
      </c>
      <c r="AI73" s="6">
        <f>D73</f>
        <v>4.6818</v>
      </c>
      <c r="AJ73" s="6">
        <f>D73</f>
        <v>4.6818</v>
      </c>
      <c r="AK73" s="6">
        <f>D73</f>
        <v>4.6818</v>
      </c>
      <c r="AL73" s="6">
        <f>E73</f>
        <v>4.775436</v>
      </c>
      <c r="AM73" s="6">
        <f>E73</f>
        <v>4.775436</v>
      </c>
      <c r="AN73" s="6">
        <f>B73</f>
        <v>4.5</v>
      </c>
      <c r="AO73" s="6">
        <f>F73</f>
        <v>4.8709447199999998</v>
      </c>
      <c r="AP73" s="6">
        <f>F73</f>
        <v>4.8709447199999998</v>
      </c>
      <c r="AQ73" s="6">
        <f>F73</f>
        <v>4.8709447199999998</v>
      </c>
      <c r="AR73" s="6">
        <f>F73</f>
        <v>4.8709447199999998</v>
      </c>
      <c r="AS73" s="6">
        <f>F73</f>
        <v>4.8709447199999998</v>
      </c>
      <c r="AT73" s="6">
        <f>F73</f>
        <v>4.8709447199999998</v>
      </c>
      <c r="AU73" s="6">
        <f>H73</f>
        <v>5.0677308866880004</v>
      </c>
      <c r="AV73" s="8">
        <f>SUM(AD73:AU73)</f>
        <v>85.159671206687989</v>
      </c>
    </row>
    <row r="74" spans="1:48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1">
        <f>SUM(AB50:AB73)</f>
        <v>32921.4</v>
      </c>
      <c r="V74" s="22"/>
      <c r="W74" s="22">
        <f>U74/6</f>
        <v>5486.9000000000005</v>
      </c>
      <c r="X74" s="22"/>
      <c r="Y74" s="22"/>
      <c r="Z74" s="22"/>
      <c r="AA74" s="22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22"/>
      <c r="AP74" s="22"/>
      <c r="AQ74" s="22"/>
      <c r="AR74" s="22"/>
      <c r="AS74" s="22"/>
      <c r="AT74" s="22"/>
      <c r="AU74" s="22"/>
      <c r="AV74" s="8">
        <f>SUM(AV50:AV73)</f>
        <v>34896.967696643515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33">
        <f>AV74/18</f>
        <v>1938.7204275913064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9">
        <f t="shared" ref="AD76:AU76" si="7">SUM(AD50:AD73)</f>
        <v>976.9</v>
      </c>
      <c r="AE76" s="9">
        <f t="shared" si="7"/>
        <v>2332.9</v>
      </c>
      <c r="AF76" s="9">
        <f t="shared" si="7"/>
        <v>713.89800000000002</v>
      </c>
      <c r="AG76" s="9">
        <f t="shared" si="7"/>
        <v>3461.0639999999999</v>
      </c>
      <c r="AH76" s="9">
        <f t="shared" si="7"/>
        <v>713.89800000000002</v>
      </c>
      <c r="AI76" s="9">
        <f t="shared" si="7"/>
        <v>2715.3399599999998</v>
      </c>
      <c r="AJ76" s="9">
        <f t="shared" si="7"/>
        <v>728.17595999999992</v>
      </c>
      <c r="AK76" s="9">
        <f t="shared" si="7"/>
        <v>3530.2852800000001</v>
      </c>
      <c r="AL76" s="9">
        <f t="shared" si="7"/>
        <v>742.73947920000012</v>
      </c>
      <c r="AM76" s="9">
        <f t="shared" si="7"/>
        <v>2769.6467591999999</v>
      </c>
      <c r="AN76" s="9">
        <f t="shared" si="7"/>
        <v>742.46404320000011</v>
      </c>
      <c r="AO76" s="9">
        <f t="shared" si="7"/>
        <v>3656.2839207840007</v>
      </c>
      <c r="AP76" s="9">
        <f t="shared" si="7"/>
        <v>757.59426878400006</v>
      </c>
      <c r="AQ76" s="9">
        <f t="shared" si="7"/>
        <v>2825.0396943840005</v>
      </c>
      <c r="AR76" s="9">
        <f t="shared" si="7"/>
        <v>772.64873526528004</v>
      </c>
      <c r="AS76" s="9">
        <f t="shared" si="7"/>
        <v>3746.2695625238402</v>
      </c>
      <c r="AT76" s="9">
        <f t="shared" si="7"/>
        <v>772.64873526528004</v>
      </c>
      <c r="AU76" s="9">
        <f t="shared" si="7"/>
        <v>2939.171298037114</v>
      </c>
      <c r="AV76" s="9">
        <f>SUM(AD76:AU76)</f>
        <v>34896.967696643522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V78"/>
  <sheetViews>
    <sheetView topLeftCell="A37" zoomScale="75" zoomScaleNormal="75" workbookViewId="0">
      <selection activeCell="AC28" sqref="AC28"/>
    </sheetView>
  </sheetViews>
  <sheetFormatPr baseColWidth="10" defaultRowHeight="15"/>
  <cols>
    <col min="1" max="1" width="18" bestFit="1" customWidth="1"/>
    <col min="2" max="8" width="10" bestFit="1" customWidth="1"/>
    <col min="9" max="9" width="3.42578125" customWidth="1"/>
    <col min="11" max="11" width="2.7109375" customWidth="1"/>
  </cols>
  <sheetData>
    <row r="1" spans="1:18">
      <c r="A1" s="2" t="s">
        <v>53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55</v>
      </c>
      <c r="B7">
        <v>1273.3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3819.8999999999996</v>
      </c>
      <c r="L7" s="5">
        <f>(B7*P4)+B7</f>
        <v>1298.7659999999998</v>
      </c>
      <c r="M7" s="6">
        <f>(L7*P4)+L7</f>
        <v>1324.7413199999999</v>
      </c>
      <c r="N7" s="5">
        <f>(M7*P4)+M7</f>
        <v>1351.2361463999998</v>
      </c>
      <c r="O7" s="6">
        <f>(N7*P4)+N7</f>
        <v>1378.2608693279999</v>
      </c>
      <c r="P7" s="5">
        <f>(O7*P4)+O7</f>
        <v>1405.82608671456</v>
      </c>
      <c r="Q7" s="6">
        <f>(P7*P4)+P7</f>
        <v>1433.9426084488512</v>
      </c>
      <c r="R7" s="8">
        <f>M7+O7+Q7</f>
        <v>4136.9447977768514</v>
      </c>
    </row>
    <row r="8" spans="1:18">
      <c r="A8" s="22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12799.099999999999</v>
      </c>
      <c r="L18">
        <f>J18/6</f>
        <v>2133.1833333333329</v>
      </c>
      <c r="R18" s="5">
        <f>SUM(R6:R17)</f>
        <v>13778.161644441388</v>
      </c>
    </row>
    <row r="19" spans="1:29">
      <c r="R19" s="15">
        <f>R18/6</f>
        <v>2296.3602740735646</v>
      </c>
    </row>
    <row r="20" spans="1:29">
      <c r="L20" s="17">
        <f>SUM(L6,L10,L17)</f>
        <v>751.12800000000004</v>
      </c>
      <c r="M20" s="17">
        <f>SUM(M6:M7,M9,M11,M17)</f>
        <v>3027.3946799999999</v>
      </c>
      <c r="N20" s="17">
        <f>SUM(N6,N12,N17)</f>
        <v>781.47357120000004</v>
      </c>
      <c r="O20" s="17">
        <f>SUM(O6:O9,O13,O17)</f>
        <v>5128.1709271200007</v>
      </c>
      <c r="P20" s="17">
        <f>SUM(P6,P14,P17)</f>
        <v>813.04510347648011</v>
      </c>
      <c r="Q20" s="17">
        <f>SUM(Q6:Q7,Q9,Q15,Q17)</f>
        <v>3276.9493626449089</v>
      </c>
      <c r="R20" s="17">
        <f>SUM(L20:Q20)</f>
        <v>13778.16164444139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55</v>
      </c>
      <c r="B27" s="22">
        <v>1273.3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7639.7999999999993</v>
      </c>
      <c r="P27" s="22" t="s">
        <v>38</v>
      </c>
      <c r="Q27" s="18">
        <f>(B27*U24)+B27</f>
        <v>1298.7659999999998</v>
      </c>
      <c r="R27" s="6">
        <f>(B27*U24)+B27</f>
        <v>1298.7659999999998</v>
      </c>
      <c r="S27" s="18">
        <f>(R27*U24)+R27</f>
        <v>1324.7413199999999</v>
      </c>
      <c r="T27" s="6">
        <f>(R27*U24)+R27</f>
        <v>1324.7413199999999</v>
      </c>
      <c r="U27" s="18">
        <f>(T27*U24)+T27</f>
        <v>1351.2361463999998</v>
      </c>
      <c r="V27" s="6">
        <f>(T27*U24)+T27</f>
        <v>1351.2361463999998</v>
      </c>
      <c r="W27" s="18">
        <f>(V27*U24)+V27</f>
        <v>1378.2608693279999</v>
      </c>
      <c r="X27" s="6">
        <f>(W27*AA24)+W27</f>
        <v>1378.2608693279999</v>
      </c>
      <c r="Y27" s="18">
        <f>(X27*U24)+X27</f>
        <v>1405.82608671456</v>
      </c>
      <c r="Z27" s="6">
        <f>(Y27*AA24)+Y27</f>
        <v>1405.82608671456</v>
      </c>
      <c r="AA27" s="5">
        <f>(Z27*U24)+Z27</f>
        <v>1433.9426084488512</v>
      </c>
      <c r="AB27" s="6">
        <f>(AA27*AA24)+AA27</f>
        <v>1433.9426084488512</v>
      </c>
      <c r="AC27" s="8">
        <f>SUM(R27,T27,V27,X27,Z27,AB27)</f>
        <v>8192.7730308914106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25487</v>
      </c>
      <c r="P44" s="22"/>
      <c r="Q44" s="22">
        <f>O44/6</f>
        <v>4247.833333333333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29427.983059851704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2452.3319216543086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2123.9166666666665</v>
      </c>
      <c r="P46" s="22"/>
      <c r="Q46" s="9">
        <f>SUM(Q26,Q29:Q30,Q43)</f>
        <v>1021.728</v>
      </c>
      <c r="R46" s="9">
        <f>SUM(R26:R27,R29,R31,R42:R43)</f>
        <v>2696.5740000000001</v>
      </c>
      <c r="S46" s="9">
        <f>SUM(S26,S29,S32,S43)</f>
        <v>1048.6905600000002</v>
      </c>
      <c r="T46" s="9">
        <f>SUM(T26:T29,T33,T43)</f>
        <v>4652.1485999999995</v>
      </c>
      <c r="U46" s="9">
        <f>SUM(U26,U29,U34,U43)</f>
        <v>1069.6643712</v>
      </c>
      <c r="V46" s="9">
        <f>SUM(V26:V27,V29,V35,V43)</f>
        <v>2805.5155896000001</v>
      </c>
      <c r="W46" s="9">
        <f>SUM(W26,W29,W36,W43)</f>
        <v>1091.0576586239999</v>
      </c>
      <c r="X46" s="9">
        <f>SUM(X26:X29,X37,X42:X43)</f>
        <v>4840.0954034400002</v>
      </c>
      <c r="Y46" s="9">
        <f>SUM(Y26,Y29,Y38,Y43)</f>
        <v>1112.87881179648</v>
      </c>
      <c r="Z46" s="9">
        <f>SUM(Z26:Z27,Z29,Z39,Z43)</f>
        <v>2918.8584194198402</v>
      </c>
      <c r="AA46" s="9">
        <f>SUM(AA26,AA29,AA40,AA43)</f>
        <v>1135.1363880324095</v>
      </c>
      <c r="AB46" s="9">
        <f>SUM(AB26:AB29,AB41,AB43)</f>
        <v>5035.6352577389762</v>
      </c>
      <c r="AC46" s="9">
        <f>SUM(Q46:AB46)</f>
        <v>29427.983059851707</v>
      </c>
    </row>
    <row r="50" spans="1:48">
      <c r="A50" s="2" t="s">
        <v>151</v>
      </c>
      <c r="B50" s="22" t="s">
        <v>9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 t="s">
        <v>20</v>
      </c>
      <c r="U50" s="22"/>
      <c r="V50" s="28">
        <v>1.02</v>
      </c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1:48">
      <c r="A51" s="21" t="s">
        <v>136</v>
      </c>
      <c r="B51" s="4" t="s">
        <v>138</v>
      </c>
      <c r="C51" s="4" t="s">
        <v>139</v>
      </c>
      <c r="D51" s="4" t="s">
        <v>140</v>
      </c>
      <c r="E51" s="4" t="s">
        <v>141</v>
      </c>
      <c r="F51" s="4" t="s">
        <v>142</v>
      </c>
      <c r="G51" s="4" t="s">
        <v>143</v>
      </c>
      <c r="H51" s="4" t="s">
        <v>144</v>
      </c>
      <c r="I51" s="4"/>
      <c r="J51" s="29" t="s">
        <v>106</v>
      </c>
      <c r="K51" s="29" t="s">
        <v>107</v>
      </c>
      <c r="L51" s="29" t="s">
        <v>61</v>
      </c>
      <c r="M51" s="29" t="s">
        <v>108</v>
      </c>
      <c r="N51" s="29" t="s">
        <v>109</v>
      </c>
      <c r="O51" s="29" t="s">
        <v>64</v>
      </c>
      <c r="P51" s="29" t="s">
        <v>110</v>
      </c>
      <c r="Q51" s="29" t="s">
        <v>111</v>
      </c>
      <c r="R51" s="29" t="s">
        <v>66</v>
      </c>
      <c r="S51" s="29" t="s">
        <v>112</v>
      </c>
      <c r="T51" s="29" t="s">
        <v>113</v>
      </c>
      <c r="U51" s="29" t="s">
        <v>68</v>
      </c>
      <c r="V51" s="29" t="s">
        <v>114</v>
      </c>
      <c r="W51" s="29" t="s">
        <v>115</v>
      </c>
      <c r="X51" s="29" t="s">
        <v>70</v>
      </c>
      <c r="Y51" s="29" t="s">
        <v>116</v>
      </c>
      <c r="Z51" s="29" t="s">
        <v>117</v>
      </c>
      <c r="AA51" s="29" t="s">
        <v>72</v>
      </c>
      <c r="AB51" s="4" t="s">
        <v>46</v>
      </c>
      <c r="AC51" s="4"/>
      <c r="AD51" s="4" t="s">
        <v>124</v>
      </c>
      <c r="AE51" s="4" t="s">
        <v>125</v>
      </c>
      <c r="AF51" s="4" t="s">
        <v>80</v>
      </c>
      <c r="AG51" s="4" t="s">
        <v>126</v>
      </c>
      <c r="AH51" s="4" t="s">
        <v>127</v>
      </c>
      <c r="AI51" s="4" t="s">
        <v>82</v>
      </c>
      <c r="AJ51" s="4" t="s">
        <v>128</v>
      </c>
      <c r="AK51" s="4" t="s">
        <v>129</v>
      </c>
      <c r="AL51" s="4" t="s">
        <v>84</v>
      </c>
      <c r="AM51" s="4" t="s">
        <v>130</v>
      </c>
      <c r="AN51" s="4" t="s">
        <v>131</v>
      </c>
      <c r="AO51" s="4" t="s">
        <v>86</v>
      </c>
      <c r="AP51" s="4" t="s">
        <v>132</v>
      </c>
      <c r="AQ51" s="4" t="s">
        <v>133</v>
      </c>
      <c r="AR51" s="4" t="s">
        <v>88</v>
      </c>
      <c r="AS51" s="4" t="s">
        <v>134</v>
      </c>
      <c r="AT51" s="4" t="s">
        <v>135</v>
      </c>
      <c r="AU51" s="4" t="s">
        <v>90</v>
      </c>
      <c r="AV51" s="4"/>
    </row>
    <row r="52" spans="1:48">
      <c r="A52" s="22" t="s">
        <v>54</v>
      </c>
      <c r="B52" s="22">
        <v>411.9</v>
      </c>
      <c r="C52" s="5">
        <f t="shared" ref="C52:H52" si="2">B52*$V$50</f>
        <v>420.13799999999998</v>
      </c>
      <c r="D52" s="5">
        <f t="shared" si="2"/>
        <v>428.54075999999998</v>
      </c>
      <c r="E52" s="5">
        <f t="shared" si="2"/>
        <v>437.1115752</v>
      </c>
      <c r="F52" s="5">
        <f t="shared" si="2"/>
        <v>445.85380670400002</v>
      </c>
      <c r="G52" s="5">
        <f t="shared" si="2"/>
        <v>454.77088283808001</v>
      </c>
      <c r="H52" s="5">
        <f t="shared" si="2"/>
        <v>463.8663004948416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1</v>
      </c>
      <c r="W52" s="30">
        <v>1</v>
      </c>
      <c r="X52" s="30">
        <v>1</v>
      </c>
      <c r="Y52" s="30">
        <v>1</v>
      </c>
      <c r="Z52" s="30">
        <v>1</v>
      </c>
      <c r="AA52" s="30">
        <v>1</v>
      </c>
      <c r="AB52" s="22">
        <f t="shared" ref="AB52:AB73" si="3">B52*(J52+K52+L52+M52+N52+O52+P52+Q52+R52+S52+T52+U52+V52+W52+X52+Y52+Z52+AA52)</f>
        <v>7414.2</v>
      </c>
      <c r="AC52" s="22">
        <v>114.4</v>
      </c>
      <c r="AD52" s="6">
        <f>B52</f>
        <v>411.9</v>
      </c>
      <c r="AE52" s="6">
        <f>AD52</f>
        <v>411.9</v>
      </c>
      <c r="AF52" s="6">
        <f>C52</f>
        <v>420.13799999999998</v>
      </c>
      <c r="AG52" s="6">
        <f>C52</f>
        <v>420.13799999999998</v>
      </c>
      <c r="AH52" s="6">
        <f>C52</f>
        <v>420.13799999999998</v>
      </c>
      <c r="AI52" s="6">
        <f>D52</f>
        <v>428.54075999999998</v>
      </c>
      <c r="AJ52" s="6">
        <f>D52</f>
        <v>428.54075999999998</v>
      </c>
      <c r="AK52" s="6">
        <f>D52</f>
        <v>428.54075999999998</v>
      </c>
      <c r="AL52" s="6">
        <f>E52</f>
        <v>437.1115752</v>
      </c>
      <c r="AM52" s="6">
        <f>E52</f>
        <v>437.1115752</v>
      </c>
      <c r="AN52" s="6">
        <f>E52</f>
        <v>437.1115752</v>
      </c>
      <c r="AO52" s="6">
        <f>F52</f>
        <v>445.85380670400002</v>
      </c>
      <c r="AP52" s="6">
        <f>F52</f>
        <v>445.85380670400002</v>
      </c>
      <c r="AQ52" s="6">
        <f>F52</f>
        <v>445.85380670400002</v>
      </c>
      <c r="AR52" s="6">
        <f>G52</f>
        <v>454.77088283808001</v>
      </c>
      <c r="AS52" s="6">
        <f>G52</f>
        <v>454.77088283808001</v>
      </c>
      <c r="AT52" s="6">
        <f>G52</f>
        <v>454.77088283808001</v>
      </c>
      <c r="AU52" s="6">
        <f>H52</f>
        <v>463.8663004948416</v>
      </c>
      <c r="AV52" s="8">
        <f t="shared" ref="AV52:AV73" si="4">SUM(AD52:AU52)</f>
        <v>7846.9113747210804</v>
      </c>
    </row>
    <row r="53" spans="1:48">
      <c r="A53" s="22" t="s">
        <v>55</v>
      </c>
      <c r="B53" s="22">
        <v>1273.3</v>
      </c>
      <c r="C53" s="5">
        <f t="shared" ref="C53:H75" si="5">B53*$V$50</f>
        <v>1298.7660000000001</v>
      </c>
      <c r="D53" s="5">
        <f t="shared" si="5"/>
        <v>1324.7413200000001</v>
      </c>
      <c r="E53" s="5">
        <f t="shared" si="5"/>
        <v>1351.2361464000001</v>
      </c>
      <c r="F53" s="5">
        <f t="shared" si="5"/>
        <v>1378.2608693280001</v>
      </c>
      <c r="G53" s="5">
        <f t="shared" si="5"/>
        <v>1405.8260867145602</v>
      </c>
      <c r="H53" s="5">
        <f t="shared" si="5"/>
        <v>1433.9426084488514</v>
      </c>
      <c r="I53" s="5"/>
      <c r="J53" s="30"/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>
        <v>0</v>
      </c>
      <c r="W53" s="30">
        <v>1</v>
      </c>
      <c r="X53" s="30">
        <v>0</v>
      </c>
      <c r="Y53" s="30">
        <v>1</v>
      </c>
      <c r="Z53" s="30">
        <v>0</v>
      </c>
      <c r="AA53" s="30">
        <v>1</v>
      </c>
      <c r="AB53" s="22">
        <f t="shared" si="3"/>
        <v>11459.699999999999</v>
      </c>
      <c r="AC53" s="22">
        <v>270</v>
      </c>
      <c r="AD53" s="5"/>
      <c r="AE53" s="6">
        <f>B53</f>
        <v>1273.3</v>
      </c>
      <c r="AF53" s="5"/>
      <c r="AG53" s="6">
        <f>C53</f>
        <v>1298.7660000000001</v>
      </c>
      <c r="AH53" s="5"/>
      <c r="AI53" s="6">
        <f>D53</f>
        <v>1324.7413200000001</v>
      </c>
      <c r="AJ53" s="5"/>
      <c r="AK53" s="6">
        <f>D53</f>
        <v>1324.7413200000001</v>
      </c>
      <c r="AL53" s="5"/>
      <c r="AM53" s="6">
        <f>E53</f>
        <v>1351.2361464000001</v>
      </c>
      <c r="AN53" s="5"/>
      <c r="AO53" s="6">
        <f>F53</f>
        <v>1378.2608693280001</v>
      </c>
      <c r="AP53" s="18"/>
      <c r="AQ53" s="6">
        <f>F53</f>
        <v>1378.2608693280001</v>
      </c>
      <c r="AR53" s="18"/>
      <c r="AS53" s="6">
        <f>G53</f>
        <v>1405.8260867145602</v>
      </c>
      <c r="AT53" s="18"/>
      <c r="AU53" s="6">
        <f>H53</f>
        <v>1433.9426084488514</v>
      </c>
      <c r="AV53" s="8">
        <f t="shared" si="4"/>
        <v>12169.075220219411</v>
      </c>
    </row>
    <row r="54" spans="1:48">
      <c r="A54" s="22" t="s">
        <v>58</v>
      </c>
      <c r="B54" s="22">
        <v>1827.8</v>
      </c>
      <c r="C54" s="5">
        <f t="shared" si="5"/>
        <v>1864.356</v>
      </c>
      <c r="D54" s="5">
        <f t="shared" si="5"/>
        <v>1901.64312</v>
      </c>
      <c r="E54" s="5">
        <f t="shared" si="5"/>
        <v>1939.6759824000001</v>
      </c>
      <c r="F54" s="5">
        <f t="shared" si="5"/>
        <v>1978.4695020480001</v>
      </c>
      <c r="G54" s="5">
        <f t="shared" si="5"/>
        <v>2018.0388920889602</v>
      </c>
      <c r="H54" s="5">
        <f t="shared" si="5"/>
        <v>2058.3996699307395</v>
      </c>
      <c r="I54" s="5"/>
      <c r="J54" s="30"/>
      <c r="K54" s="30"/>
      <c r="L54" s="30"/>
      <c r="M54" s="30">
        <v>1</v>
      </c>
      <c r="N54" s="30"/>
      <c r="O54" s="30"/>
      <c r="P54" s="30"/>
      <c r="Q54" s="30">
        <v>1</v>
      </c>
      <c r="R54" s="30"/>
      <c r="S54" s="30">
        <v>0</v>
      </c>
      <c r="T54" s="30"/>
      <c r="U54" s="30">
        <v>1</v>
      </c>
      <c r="V54" s="30"/>
      <c r="W54" s="30"/>
      <c r="X54" s="30"/>
      <c r="Y54" s="30">
        <v>1</v>
      </c>
      <c r="Z54" s="30"/>
      <c r="AA54" s="30"/>
      <c r="AB54" s="22">
        <f t="shared" si="3"/>
        <v>7311.2</v>
      </c>
      <c r="AC54" s="22">
        <v>239.1</v>
      </c>
      <c r="AD54" s="5"/>
      <c r="AE54" s="5"/>
      <c r="AF54" s="5"/>
      <c r="AG54" s="6">
        <f>C54</f>
        <v>1864.356</v>
      </c>
      <c r="AH54" s="5"/>
      <c r="AI54" s="5"/>
      <c r="AJ54" s="5"/>
      <c r="AK54" s="6">
        <f>D54</f>
        <v>1901.64312</v>
      </c>
      <c r="AL54" s="5"/>
      <c r="AM54" s="5"/>
      <c r="AN54" s="5"/>
      <c r="AO54" s="6">
        <f>E54</f>
        <v>1939.6759824000001</v>
      </c>
      <c r="AP54" s="18"/>
      <c r="AQ54" s="18"/>
      <c r="AR54" s="18"/>
      <c r="AS54" s="6">
        <f>G54</f>
        <v>2018.0388920889602</v>
      </c>
      <c r="AT54" s="18"/>
      <c r="AU54" s="18"/>
      <c r="AV54" s="8">
        <f t="shared" si="4"/>
        <v>7723.7139944889605</v>
      </c>
    </row>
    <row r="55" spans="1:48">
      <c r="A55" s="22" t="s">
        <v>40</v>
      </c>
      <c r="B55" s="22">
        <v>277</v>
      </c>
      <c r="C55" s="5">
        <f t="shared" si="5"/>
        <v>282.54000000000002</v>
      </c>
      <c r="D55" s="5">
        <f t="shared" si="5"/>
        <v>288.19080000000002</v>
      </c>
      <c r="E55" s="5">
        <f t="shared" si="5"/>
        <v>293.95461600000004</v>
      </c>
      <c r="F55" s="5">
        <f t="shared" si="5"/>
        <v>299.83370832000003</v>
      </c>
      <c r="G55" s="5">
        <f t="shared" si="5"/>
        <v>305.83038248640003</v>
      </c>
      <c r="H55" s="5">
        <f t="shared" si="5"/>
        <v>311.94699013612802</v>
      </c>
      <c r="I55" s="5"/>
      <c r="J55" s="30">
        <v>1</v>
      </c>
      <c r="K55" s="30">
        <v>2</v>
      </c>
      <c r="L55" s="31"/>
      <c r="M55" s="30">
        <v>3</v>
      </c>
      <c r="N55" s="30"/>
      <c r="O55" s="30">
        <v>3</v>
      </c>
      <c r="P55" s="30"/>
      <c r="Q55" s="30">
        <v>3</v>
      </c>
      <c r="R55" s="30"/>
      <c r="S55" s="30">
        <v>3</v>
      </c>
      <c r="T55" s="30"/>
      <c r="U55" s="30">
        <v>3</v>
      </c>
      <c r="V55" s="30"/>
      <c r="W55" s="30">
        <v>3</v>
      </c>
      <c r="X55" s="30"/>
      <c r="Y55" s="30">
        <v>3</v>
      </c>
      <c r="Z55" s="30"/>
      <c r="AA55" s="30">
        <v>3</v>
      </c>
      <c r="AB55" s="22">
        <f t="shared" si="3"/>
        <v>7479</v>
      </c>
      <c r="AC55" s="22">
        <v>73.099999999999994</v>
      </c>
      <c r="AD55" s="6">
        <f>B55*J55</f>
        <v>277</v>
      </c>
      <c r="AE55" s="6">
        <f>B55*K55</f>
        <v>554</v>
      </c>
      <c r="AF55" s="5"/>
      <c r="AG55" s="6">
        <f>C55*M55</f>
        <v>847.62000000000012</v>
      </c>
      <c r="AH55" s="18"/>
      <c r="AI55" s="6">
        <f>D55*O55</f>
        <v>864.57240000000002</v>
      </c>
      <c r="AJ55" s="18"/>
      <c r="AK55" s="6">
        <f>D55*Q55</f>
        <v>864.57240000000002</v>
      </c>
      <c r="AL55" s="18"/>
      <c r="AM55" s="6">
        <f>E55*S55</f>
        <v>881.86384800000019</v>
      </c>
      <c r="AN55" s="18"/>
      <c r="AO55" s="6">
        <f>F55*U55</f>
        <v>899.50112496000008</v>
      </c>
      <c r="AP55" s="18"/>
      <c r="AQ55" s="6">
        <f>F55*W55</f>
        <v>899.50112496000008</v>
      </c>
      <c r="AR55" s="18"/>
      <c r="AS55" s="6">
        <f>G55*Y55</f>
        <v>917.49114745920008</v>
      </c>
      <c r="AT55" s="18"/>
      <c r="AU55" s="6">
        <f>H55*AA55</f>
        <v>935.84097040838401</v>
      </c>
      <c r="AV55" s="8">
        <f t="shared" si="4"/>
        <v>7941.9630157875845</v>
      </c>
    </row>
    <row r="56" spans="1:48">
      <c r="A56" s="22" t="s">
        <v>12</v>
      </c>
      <c r="B56" s="22">
        <v>320</v>
      </c>
      <c r="C56" s="5">
        <f t="shared" si="5"/>
        <v>326.39999999999998</v>
      </c>
      <c r="D56" s="5">
        <f t="shared" si="5"/>
        <v>332.928</v>
      </c>
      <c r="E56" s="5">
        <f t="shared" si="5"/>
        <v>339.58656000000002</v>
      </c>
      <c r="F56" s="5">
        <f t="shared" si="5"/>
        <v>346.37829120000004</v>
      </c>
      <c r="G56" s="5">
        <f t="shared" si="5"/>
        <v>353.30585702400003</v>
      </c>
      <c r="H56" s="5">
        <f t="shared" si="5"/>
        <v>360.37197416448004</v>
      </c>
      <c r="I56" s="5"/>
      <c r="J56" s="30">
        <v>1</v>
      </c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320</v>
      </c>
      <c r="AC56" s="22">
        <v>250</v>
      </c>
      <c r="AD56" s="6">
        <f>B56</f>
        <v>320</v>
      </c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320</v>
      </c>
    </row>
    <row r="57" spans="1:48">
      <c r="A57" s="22" t="s">
        <v>13</v>
      </c>
      <c r="B57" s="22">
        <v>400</v>
      </c>
      <c r="C57" s="5">
        <f t="shared" si="5"/>
        <v>408</v>
      </c>
      <c r="D57" s="5">
        <f t="shared" si="5"/>
        <v>416.16</v>
      </c>
      <c r="E57" s="5">
        <f t="shared" si="5"/>
        <v>424.48320000000001</v>
      </c>
      <c r="F57" s="5">
        <f t="shared" si="5"/>
        <v>432.97286400000002</v>
      </c>
      <c r="G57" s="5">
        <f t="shared" si="5"/>
        <v>441.63232128000004</v>
      </c>
      <c r="H57" s="5">
        <f t="shared" si="5"/>
        <v>450.46496770560003</v>
      </c>
      <c r="I57" s="5"/>
      <c r="J57" s="30"/>
      <c r="K57" s="30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400</v>
      </c>
      <c r="AC57" s="22">
        <v>285</v>
      </c>
      <c r="AD57" s="5"/>
      <c r="AE57" s="6">
        <f>B57</f>
        <v>400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400</v>
      </c>
    </row>
    <row r="58" spans="1:48">
      <c r="A58" s="22" t="s">
        <v>14</v>
      </c>
      <c r="B58" s="22">
        <v>320</v>
      </c>
      <c r="C58" s="5">
        <f t="shared" si="5"/>
        <v>326.39999999999998</v>
      </c>
      <c r="D58" s="5">
        <f t="shared" si="5"/>
        <v>332.928</v>
      </c>
      <c r="E58" s="5">
        <f t="shared" si="5"/>
        <v>339.58656000000002</v>
      </c>
      <c r="F58" s="5">
        <f t="shared" si="5"/>
        <v>346.37829120000004</v>
      </c>
      <c r="G58" s="5">
        <f t="shared" si="5"/>
        <v>353.30585702400003</v>
      </c>
      <c r="H58" s="5">
        <f t="shared" si="5"/>
        <v>360.37197416448004</v>
      </c>
      <c r="I58" s="5"/>
      <c r="J58" s="30"/>
      <c r="K58" s="30"/>
      <c r="L58" s="30">
        <v>1</v>
      </c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320</v>
      </c>
      <c r="AC58" s="22">
        <v>250</v>
      </c>
      <c r="AD58" s="5"/>
      <c r="AE58" s="5"/>
      <c r="AF58" s="6">
        <f>C58</f>
        <v>326.39999999999998</v>
      </c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326.39999999999998</v>
      </c>
    </row>
    <row r="59" spans="1:48">
      <c r="A59" s="22" t="s">
        <v>15</v>
      </c>
      <c r="B59" s="22">
        <v>400</v>
      </c>
      <c r="C59" s="5">
        <f t="shared" si="5"/>
        <v>408</v>
      </c>
      <c r="D59" s="5">
        <f t="shared" si="5"/>
        <v>416.16</v>
      </c>
      <c r="E59" s="5">
        <f t="shared" si="5"/>
        <v>424.48320000000001</v>
      </c>
      <c r="F59" s="5">
        <f t="shared" si="5"/>
        <v>432.97286400000002</v>
      </c>
      <c r="G59" s="5">
        <f t="shared" si="5"/>
        <v>441.63232128000004</v>
      </c>
      <c r="H59" s="5">
        <f t="shared" si="5"/>
        <v>450.46496770560003</v>
      </c>
      <c r="I59" s="5"/>
      <c r="J59" s="30"/>
      <c r="K59" s="30"/>
      <c r="L59" s="30"/>
      <c r="M59" s="30">
        <v>1</v>
      </c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400</v>
      </c>
      <c r="AC59" s="22">
        <v>285</v>
      </c>
      <c r="AD59" s="5"/>
      <c r="AE59" s="5"/>
      <c r="AF59" s="5"/>
      <c r="AG59" s="6">
        <f>C59</f>
        <v>408</v>
      </c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408</v>
      </c>
    </row>
    <row r="60" spans="1:48">
      <c r="A60" s="22" t="s">
        <v>16</v>
      </c>
      <c r="B60" s="22">
        <v>320</v>
      </c>
      <c r="C60" s="5">
        <f t="shared" si="5"/>
        <v>326.39999999999998</v>
      </c>
      <c r="D60" s="5">
        <f t="shared" si="5"/>
        <v>332.928</v>
      </c>
      <c r="E60" s="5">
        <f t="shared" si="5"/>
        <v>339.58656000000002</v>
      </c>
      <c r="F60" s="5">
        <f t="shared" si="5"/>
        <v>346.37829120000004</v>
      </c>
      <c r="G60" s="5">
        <f t="shared" si="5"/>
        <v>353.30585702400003</v>
      </c>
      <c r="H60" s="5">
        <f t="shared" si="5"/>
        <v>360.37197416448004</v>
      </c>
      <c r="I60" s="5"/>
      <c r="J60" s="30"/>
      <c r="K60" s="30"/>
      <c r="L60" s="30"/>
      <c r="M60" s="30"/>
      <c r="N60" s="30">
        <v>1</v>
      </c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320</v>
      </c>
      <c r="AC60" s="22">
        <v>250</v>
      </c>
      <c r="AD60" s="5"/>
      <c r="AE60" s="5"/>
      <c r="AF60" s="18"/>
      <c r="AG60" s="5"/>
      <c r="AH60" s="6">
        <f>C60</f>
        <v>326.39999999999998</v>
      </c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326.39999999999998</v>
      </c>
    </row>
    <row r="61" spans="1:48">
      <c r="A61" s="22" t="s">
        <v>17</v>
      </c>
      <c r="B61" s="22">
        <v>400</v>
      </c>
      <c r="C61" s="5">
        <f t="shared" si="5"/>
        <v>408</v>
      </c>
      <c r="D61" s="5">
        <f t="shared" si="5"/>
        <v>416.16</v>
      </c>
      <c r="E61" s="5">
        <f t="shared" si="5"/>
        <v>424.48320000000001</v>
      </c>
      <c r="F61" s="5">
        <f t="shared" si="5"/>
        <v>432.97286400000002</v>
      </c>
      <c r="G61" s="5">
        <f t="shared" si="5"/>
        <v>441.63232128000004</v>
      </c>
      <c r="H61" s="5">
        <f t="shared" si="5"/>
        <v>450.46496770560003</v>
      </c>
      <c r="I61" s="5"/>
      <c r="J61" s="30"/>
      <c r="K61" s="30"/>
      <c r="L61" s="30"/>
      <c r="M61" s="30"/>
      <c r="N61" s="30"/>
      <c r="O61" s="30">
        <v>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400</v>
      </c>
      <c r="AC61" s="22">
        <v>285</v>
      </c>
      <c r="AD61" s="5"/>
      <c r="AE61" s="5"/>
      <c r="AF61" s="18"/>
      <c r="AG61" s="5"/>
      <c r="AH61" s="5"/>
      <c r="AI61" s="6">
        <f>D61</f>
        <v>416.16</v>
      </c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416.16</v>
      </c>
    </row>
    <row r="62" spans="1:48">
      <c r="A62" s="22" t="s">
        <v>73</v>
      </c>
      <c r="B62" s="22">
        <v>320</v>
      </c>
      <c r="C62" s="5">
        <f t="shared" si="5"/>
        <v>326.39999999999998</v>
      </c>
      <c r="D62" s="5">
        <f t="shared" si="5"/>
        <v>332.928</v>
      </c>
      <c r="E62" s="5">
        <f t="shared" si="5"/>
        <v>339.58656000000002</v>
      </c>
      <c r="F62" s="5">
        <f t="shared" si="5"/>
        <v>346.37829120000004</v>
      </c>
      <c r="G62" s="5">
        <f t="shared" si="5"/>
        <v>353.30585702400003</v>
      </c>
      <c r="H62" s="5">
        <f t="shared" si="5"/>
        <v>360.37197416448004</v>
      </c>
      <c r="I62" s="5"/>
      <c r="J62" s="30"/>
      <c r="K62" s="32"/>
      <c r="L62" s="30"/>
      <c r="M62" s="30"/>
      <c r="N62" s="30"/>
      <c r="O62" s="30"/>
      <c r="P62" s="30">
        <v>1</v>
      </c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320</v>
      </c>
      <c r="AC62" s="22">
        <v>250</v>
      </c>
      <c r="AD62" s="5"/>
      <c r="AE62" s="5"/>
      <c r="AF62" s="18"/>
      <c r="AG62" s="5"/>
      <c r="AH62" s="5"/>
      <c r="AI62" s="5"/>
      <c r="AJ62" s="6">
        <f>D62</f>
        <v>332.928</v>
      </c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332.928</v>
      </c>
    </row>
    <row r="63" spans="1:48">
      <c r="A63" s="22" t="s">
        <v>74</v>
      </c>
      <c r="B63" s="22">
        <v>400</v>
      </c>
      <c r="C63" s="5">
        <f t="shared" si="5"/>
        <v>408</v>
      </c>
      <c r="D63" s="5">
        <f t="shared" si="5"/>
        <v>416.16</v>
      </c>
      <c r="E63" s="5">
        <f t="shared" si="5"/>
        <v>424.48320000000001</v>
      </c>
      <c r="F63" s="5">
        <f t="shared" si="5"/>
        <v>432.97286400000002</v>
      </c>
      <c r="G63" s="5">
        <f t="shared" si="5"/>
        <v>441.63232128000004</v>
      </c>
      <c r="H63" s="5">
        <f t="shared" si="5"/>
        <v>450.46496770560003</v>
      </c>
      <c r="I63" s="5"/>
      <c r="J63" s="30"/>
      <c r="K63" s="30"/>
      <c r="L63" s="30"/>
      <c r="M63" s="30"/>
      <c r="N63" s="30"/>
      <c r="O63" s="30"/>
      <c r="P63" s="30"/>
      <c r="Q63" s="30">
        <v>1</v>
      </c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400</v>
      </c>
      <c r="AC63" s="22">
        <v>285</v>
      </c>
      <c r="AD63" s="5"/>
      <c r="AE63" s="5"/>
      <c r="AF63" s="18"/>
      <c r="AG63" s="5"/>
      <c r="AH63" s="5"/>
      <c r="AI63" s="5"/>
      <c r="AJ63" s="5"/>
      <c r="AK63" s="6">
        <f>D63</f>
        <v>416.16</v>
      </c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416.16</v>
      </c>
    </row>
    <row r="64" spans="1:48">
      <c r="A64" s="22" t="s">
        <v>75</v>
      </c>
      <c r="B64" s="22">
        <v>320</v>
      </c>
      <c r="C64" s="5">
        <f t="shared" si="5"/>
        <v>326.39999999999998</v>
      </c>
      <c r="D64" s="5">
        <f t="shared" si="5"/>
        <v>332.928</v>
      </c>
      <c r="E64" s="5">
        <f t="shared" si="5"/>
        <v>339.58656000000002</v>
      </c>
      <c r="F64" s="5">
        <f t="shared" si="5"/>
        <v>346.37829120000004</v>
      </c>
      <c r="G64" s="5">
        <f t="shared" si="5"/>
        <v>353.30585702400003</v>
      </c>
      <c r="H64" s="5">
        <f t="shared" si="5"/>
        <v>360.37197416448004</v>
      </c>
      <c r="I64" s="5"/>
      <c r="J64" s="30"/>
      <c r="K64" s="30"/>
      <c r="L64" s="30"/>
      <c r="M64" s="30"/>
      <c r="N64" s="30"/>
      <c r="O64" s="30"/>
      <c r="P64" s="30"/>
      <c r="Q64" s="30"/>
      <c r="R64" s="30">
        <v>1</v>
      </c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3"/>
        <v>320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6">
        <f>E64</f>
        <v>339.58656000000002</v>
      </c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339.58656000000002</v>
      </c>
    </row>
    <row r="65" spans="1:48">
      <c r="A65" s="22" t="s">
        <v>76</v>
      </c>
      <c r="B65" s="22">
        <v>400</v>
      </c>
      <c r="C65" s="5">
        <f t="shared" si="5"/>
        <v>408</v>
      </c>
      <c r="D65" s="5">
        <f t="shared" si="5"/>
        <v>416.16</v>
      </c>
      <c r="E65" s="5">
        <f t="shared" si="5"/>
        <v>424.48320000000001</v>
      </c>
      <c r="F65" s="5">
        <f t="shared" si="5"/>
        <v>432.97286400000002</v>
      </c>
      <c r="G65" s="5">
        <f t="shared" si="5"/>
        <v>441.63232128000004</v>
      </c>
      <c r="H65" s="5">
        <f t="shared" si="5"/>
        <v>450.46496770560003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>
        <v>1</v>
      </c>
      <c r="T65" s="30"/>
      <c r="U65" s="30"/>
      <c r="V65" s="30"/>
      <c r="W65" s="30"/>
      <c r="X65" s="30"/>
      <c r="Y65" s="30"/>
      <c r="Z65" s="30"/>
      <c r="AA65" s="30"/>
      <c r="AB65" s="22">
        <f t="shared" si="3"/>
        <v>400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6">
        <f>E65</f>
        <v>424.48320000000001</v>
      </c>
      <c r="AN65" s="5"/>
      <c r="AO65" s="5"/>
      <c r="AP65" s="18"/>
      <c r="AQ65" s="18"/>
      <c r="AR65" s="18"/>
      <c r="AS65" s="18"/>
      <c r="AT65" s="18"/>
      <c r="AU65" s="18"/>
      <c r="AV65" s="8">
        <f t="shared" si="4"/>
        <v>424.48320000000001</v>
      </c>
    </row>
    <row r="66" spans="1:48">
      <c r="A66" s="22" t="s">
        <v>77</v>
      </c>
      <c r="B66" s="22">
        <v>320</v>
      </c>
      <c r="C66" s="5">
        <f t="shared" si="5"/>
        <v>326.39999999999998</v>
      </c>
      <c r="D66" s="5">
        <f t="shared" si="5"/>
        <v>332.928</v>
      </c>
      <c r="E66" s="5">
        <f t="shared" si="5"/>
        <v>339.58656000000002</v>
      </c>
      <c r="F66" s="5">
        <f t="shared" si="5"/>
        <v>346.37829120000004</v>
      </c>
      <c r="G66" s="5">
        <f t="shared" si="5"/>
        <v>353.30585702400003</v>
      </c>
      <c r="H66" s="5">
        <f t="shared" si="5"/>
        <v>360.37197416448004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>
        <v>1</v>
      </c>
      <c r="U66" s="30"/>
      <c r="V66" s="30"/>
      <c r="W66" s="30"/>
      <c r="X66" s="30"/>
      <c r="Y66" s="30"/>
      <c r="Z66" s="30"/>
      <c r="AA66" s="30"/>
      <c r="AB66" s="22">
        <f t="shared" si="3"/>
        <v>320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6">
        <f>E66</f>
        <v>339.58656000000002</v>
      </c>
      <c r="AO66" s="5"/>
      <c r="AP66" s="18"/>
      <c r="AQ66" s="18"/>
      <c r="AR66" s="18"/>
      <c r="AS66" s="18"/>
      <c r="AT66" s="18"/>
      <c r="AU66" s="18"/>
      <c r="AV66" s="8">
        <f t="shared" si="4"/>
        <v>339.58656000000002</v>
      </c>
    </row>
    <row r="67" spans="1:48">
      <c r="A67" s="22" t="s">
        <v>78</v>
      </c>
      <c r="B67" s="22">
        <v>400</v>
      </c>
      <c r="C67" s="5">
        <f t="shared" si="5"/>
        <v>408</v>
      </c>
      <c r="D67" s="5">
        <f t="shared" si="5"/>
        <v>416.16</v>
      </c>
      <c r="E67" s="5">
        <f t="shared" si="5"/>
        <v>424.48320000000001</v>
      </c>
      <c r="F67" s="5">
        <f t="shared" si="5"/>
        <v>432.97286400000002</v>
      </c>
      <c r="G67" s="5">
        <f t="shared" si="5"/>
        <v>441.63232128000004</v>
      </c>
      <c r="H67" s="5">
        <f t="shared" si="5"/>
        <v>450.46496770560003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>
        <v>1</v>
      </c>
      <c r="V67" s="30"/>
      <c r="W67" s="30"/>
      <c r="X67" s="30"/>
      <c r="Y67" s="30"/>
      <c r="Z67" s="30"/>
      <c r="AA67" s="30"/>
      <c r="AB67" s="22">
        <f t="shared" si="3"/>
        <v>400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6">
        <f>F67</f>
        <v>432.97286400000002</v>
      </c>
      <c r="AP67" s="18"/>
      <c r="AQ67" s="18"/>
      <c r="AR67" s="18"/>
      <c r="AS67" s="18"/>
      <c r="AT67" s="18"/>
      <c r="AU67" s="18"/>
      <c r="AV67" s="8">
        <f t="shared" si="4"/>
        <v>432.97286400000002</v>
      </c>
    </row>
    <row r="68" spans="1:48">
      <c r="A68" s="22" t="s">
        <v>118</v>
      </c>
      <c r="B68" s="22">
        <v>320</v>
      </c>
      <c r="C68" s="5">
        <f t="shared" si="5"/>
        <v>326.39999999999998</v>
      </c>
      <c r="D68" s="5">
        <f t="shared" si="5"/>
        <v>332.928</v>
      </c>
      <c r="E68" s="5">
        <f t="shared" si="5"/>
        <v>339.58656000000002</v>
      </c>
      <c r="F68" s="5">
        <f t="shared" si="5"/>
        <v>346.37829120000004</v>
      </c>
      <c r="G68" s="5">
        <f t="shared" si="5"/>
        <v>353.30585702400003</v>
      </c>
      <c r="H68" s="5">
        <f t="shared" si="5"/>
        <v>360.37197416448004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>
        <v>1</v>
      </c>
      <c r="W68" s="30"/>
      <c r="X68" s="30"/>
      <c r="Y68" s="30"/>
      <c r="Z68" s="30"/>
      <c r="AA68" s="30"/>
      <c r="AB68" s="22">
        <f t="shared" si="3"/>
        <v>320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6">
        <f>F68</f>
        <v>346.37829120000004</v>
      </c>
      <c r="AQ68" s="18"/>
      <c r="AR68" s="18"/>
      <c r="AS68" s="18"/>
      <c r="AT68" s="18"/>
      <c r="AU68" s="18"/>
      <c r="AV68" s="8">
        <f t="shared" si="4"/>
        <v>346.37829120000004</v>
      </c>
    </row>
    <row r="69" spans="1:48">
      <c r="A69" s="22" t="s">
        <v>119</v>
      </c>
      <c r="B69" s="22">
        <v>400</v>
      </c>
      <c r="C69" s="5">
        <f t="shared" si="5"/>
        <v>408</v>
      </c>
      <c r="D69" s="5">
        <f t="shared" si="5"/>
        <v>416.16</v>
      </c>
      <c r="E69" s="5">
        <f t="shared" si="5"/>
        <v>424.48320000000001</v>
      </c>
      <c r="F69" s="5">
        <f t="shared" si="5"/>
        <v>432.97286400000002</v>
      </c>
      <c r="G69" s="5">
        <f t="shared" si="5"/>
        <v>441.63232128000004</v>
      </c>
      <c r="H69" s="5">
        <f t="shared" si="5"/>
        <v>450.46496770560003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>
        <v>1</v>
      </c>
      <c r="X69" s="30"/>
      <c r="Y69" s="30"/>
      <c r="Z69" s="30"/>
      <c r="AA69" s="30"/>
      <c r="AB69" s="22">
        <f t="shared" si="3"/>
        <v>400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6">
        <f>F69</f>
        <v>432.97286400000002</v>
      </c>
      <c r="AR69" s="18"/>
      <c r="AS69" s="18"/>
      <c r="AT69" s="18"/>
      <c r="AU69" s="18"/>
      <c r="AV69" s="8">
        <f t="shared" si="4"/>
        <v>432.97286400000002</v>
      </c>
    </row>
    <row r="70" spans="1:48">
      <c r="A70" s="22" t="s">
        <v>120</v>
      </c>
      <c r="B70" s="22">
        <v>320</v>
      </c>
      <c r="C70" s="5">
        <f t="shared" si="5"/>
        <v>326.39999999999998</v>
      </c>
      <c r="D70" s="5">
        <f t="shared" si="5"/>
        <v>332.928</v>
      </c>
      <c r="E70" s="5">
        <f t="shared" si="5"/>
        <v>339.58656000000002</v>
      </c>
      <c r="F70" s="5">
        <f t="shared" si="5"/>
        <v>346.37829120000004</v>
      </c>
      <c r="G70" s="5">
        <f t="shared" si="5"/>
        <v>353.30585702400003</v>
      </c>
      <c r="H70" s="5">
        <f t="shared" si="5"/>
        <v>360.37197416448004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>
        <v>1</v>
      </c>
      <c r="Y70" s="30"/>
      <c r="Z70" s="30"/>
      <c r="AA70" s="30"/>
      <c r="AB70" s="22">
        <f t="shared" si="3"/>
        <v>320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6">
        <f>G70</f>
        <v>353.30585702400003</v>
      </c>
      <c r="AS70" s="18"/>
      <c r="AT70" s="18"/>
      <c r="AU70" s="18"/>
      <c r="AV70" s="8">
        <f t="shared" si="4"/>
        <v>353.30585702400003</v>
      </c>
    </row>
    <row r="71" spans="1:48">
      <c r="A71" s="22" t="s">
        <v>121</v>
      </c>
      <c r="B71" s="22">
        <v>400</v>
      </c>
      <c r="C71" s="5">
        <f t="shared" si="5"/>
        <v>408</v>
      </c>
      <c r="D71" s="5">
        <f t="shared" si="5"/>
        <v>416.16</v>
      </c>
      <c r="E71" s="5">
        <f t="shared" si="5"/>
        <v>424.48320000000001</v>
      </c>
      <c r="F71" s="5">
        <f t="shared" si="5"/>
        <v>432.97286400000002</v>
      </c>
      <c r="G71" s="5">
        <f t="shared" si="5"/>
        <v>441.63232128000004</v>
      </c>
      <c r="H71" s="5">
        <f t="shared" si="5"/>
        <v>450.46496770560003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>
        <v>1</v>
      </c>
      <c r="Z71" s="30"/>
      <c r="AA71" s="30"/>
      <c r="AB71" s="22">
        <f t="shared" si="3"/>
        <v>400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6">
        <f>G71</f>
        <v>441.63232128000004</v>
      </c>
      <c r="AT71" s="18"/>
      <c r="AU71" s="18"/>
      <c r="AV71" s="8">
        <f t="shared" si="4"/>
        <v>441.63232128000004</v>
      </c>
    </row>
    <row r="72" spans="1:48">
      <c r="A72" s="22" t="s">
        <v>122</v>
      </c>
      <c r="B72" s="22">
        <v>320</v>
      </c>
      <c r="C72" s="5">
        <f t="shared" si="5"/>
        <v>326.39999999999998</v>
      </c>
      <c r="D72" s="5">
        <f t="shared" si="5"/>
        <v>332.928</v>
      </c>
      <c r="E72" s="5">
        <f t="shared" si="5"/>
        <v>339.58656000000002</v>
      </c>
      <c r="F72" s="5">
        <f t="shared" si="5"/>
        <v>346.37829120000004</v>
      </c>
      <c r="G72" s="5">
        <f t="shared" si="5"/>
        <v>353.30585702400003</v>
      </c>
      <c r="H72" s="5">
        <f t="shared" si="5"/>
        <v>360.37197416448004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>
        <v>1</v>
      </c>
      <c r="AA72" s="30"/>
      <c r="AB72" s="22">
        <f t="shared" si="3"/>
        <v>320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6">
        <f>G72</f>
        <v>353.30585702400003</v>
      </c>
      <c r="AU72" s="18"/>
      <c r="AV72" s="8">
        <f t="shared" si="4"/>
        <v>353.30585702400003</v>
      </c>
    </row>
    <row r="73" spans="1:48">
      <c r="A73" s="22" t="s">
        <v>123</v>
      </c>
      <c r="B73" s="22">
        <v>400</v>
      </c>
      <c r="C73" s="5">
        <f t="shared" si="5"/>
        <v>408</v>
      </c>
      <c r="D73" s="5">
        <f t="shared" si="5"/>
        <v>416.16</v>
      </c>
      <c r="E73" s="5">
        <f t="shared" si="5"/>
        <v>424.48320000000001</v>
      </c>
      <c r="F73" s="5">
        <f t="shared" si="5"/>
        <v>432.97286400000002</v>
      </c>
      <c r="G73" s="5">
        <f t="shared" si="5"/>
        <v>441.63232128000004</v>
      </c>
      <c r="H73" s="5">
        <f t="shared" si="5"/>
        <v>450.46496770560003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>
        <v>1</v>
      </c>
      <c r="AB73" s="22">
        <f t="shared" si="3"/>
        <v>400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18"/>
      <c r="AT73" s="18"/>
      <c r="AU73" s="6">
        <f>H73</f>
        <v>450.46496770560003</v>
      </c>
      <c r="AV73" s="8">
        <f t="shared" si="4"/>
        <v>450.46496770560003</v>
      </c>
    </row>
    <row r="74" spans="1:48">
      <c r="A74" s="22"/>
      <c r="B74" s="22"/>
      <c r="C74" s="5">
        <f t="shared" si="5"/>
        <v>0</v>
      </c>
      <c r="D74" s="5">
        <f t="shared" si="5"/>
        <v>0</v>
      </c>
      <c r="E74" s="5">
        <f t="shared" si="5"/>
        <v>0</v>
      </c>
      <c r="F74" s="5">
        <f t="shared" si="5"/>
        <v>0</v>
      </c>
      <c r="G74" s="5">
        <f t="shared" si="5"/>
        <v>0</v>
      </c>
      <c r="H74" s="5">
        <f t="shared" si="5"/>
        <v>0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22"/>
      <c r="AC74" s="22"/>
      <c r="AD74" s="18"/>
      <c r="AE74" s="6"/>
      <c r="AF74" s="18"/>
      <c r="AG74" s="6"/>
      <c r="AH74" s="18"/>
      <c r="AI74" s="6"/>
      <c r="AJ74" s="18"/>
      <c r="AK74" s="6"/>
      <c r="AL74" s="18"/>
      <c r="AM74" s="6"/>
      <c r="AN74" s="18"/>
      <c r="AO74" s="6"/>
      <c r="AP74" s="18"/>
      <c r="AQ74" s="6"/>
      <c r="AR74" s="18"/>
      <c r="AS74" s="6"/>
      <c r="AT74" s="18"/>
      <c r="AU74" s="6"/>
      <c r="AV74" s="8"/>
    </row>
    <row r="75" spans="1:48">
      <c r="A75" s="22" t="s">
        <v>19</v>
      </c>
      <c r="B75" s="22">
        <v>4.5</v>
      </c>
      <c r="C75" s="5">
        <f t="shared" si="5"/>
        <v>4.59</v>
      </c>
      <c r="D75" s="5">
        <f t="shared" si="5"/>
        <v>4.6818</v>
      </c>
      <c r="E75" s="5">
        <f t="shared" si="5"/>
        <v>4.775436</v>
      </c>
      <c r="F75" s="5">
        <f t="shared" si="5"/>
        <v>4.8709447199999998</v>
      </c>
      <c r="G75" s="5">
        <f t="shared" si="5"/>
        <v>4.9683636144000003</v>
      </c>
      <c r="H75" s="5">
        <f t="shared" si="5"/>
        <v>5.0677308866880004</v>
      </c>
      <c r="I75" s="5"/>
      <c r="J75" s="30">
        <v>1</v>
      </c>
      <c r="K75" s="30">
        <v>1</v>
      </c>
      <c r="L75" s="30">
        <v>1</v>
      </c>
      <c r="M75" s="30">
        <v>1</v>
      </c>
      <c r="N75" s="30">
        <v>1</v>
      </c>
      <c r="O75" s="30">
        <v>1</v>
      </c>
      <c r="P75" s="30">
        <v>1</v>
      </c>
      <c r="Q75" s="30">
        <v>1</v>
      </c>
      <c r="R75" s="30">
        <v>1</v>
      </c>
      <c r="S75" s="30">
        <v>1</v>
      </c>
      <c r="T75" s="30">
        <v>1</v>
      </c>
      <c r="U75" s="30">
        <v>1</v>
      </c>
      <c r="V75" s="30">
        <v>1</v>
      </c>
      <c r="W75" s="30">
        <v>1</v>
      </c>
      <c r="X75" s="30">
        <v>1</v>
      </c>
      <c r="Y75" s="30">
        <v>1</v>
      </c>
      <c r="Z75" s="30">
        <v>1</v>
      </c>
      <c r="AA75" s="30">
        <v>1</v>
      </c>
      <c r="AB75" s="22">
        <f>B75*(J75+K75+L75+M75+N75+O75+P75+Q75+R75+S75+T75+U75+V75+W75+X75+Y75+Z75+AA75)</f>
        <v>81</v>
      </c>
      <c r="AC75" s="22">
        <v>4.5</v>
      </c>
      <c r="AD75" s="6">
        <f>B75</f>
        <v>4.5</v>
      </c>
      <c r="AE75" s="6">
        <f>B75</f>
        <v>4.5</v>
      </c>
      <c r="AF75" s="6">
        <f>C75</f>
        <v>4.59</v>
      </c>
      <c r="AG75" s="6">
        <f>C75</f>
        <v>4.59</v>
      </c>
      <c r="AH75" s="6">
        <f>C75</f>
        <v>4.59</v>
      </c>
      <c r="AI75" s="6">
        <f>D75</f>
        <v>4.6818</v>
      </c>
      <c r="AJ75" s="6">
        <f>D75</f>
        <v>4.6818</v>
      </c>
      <c r="AK75" s="6">
        <f>D75</f>
        <v>4.6818</v>
      </c>
      <c r="AL75" s="6">
        <f>E75</f>
        <v>4.775436</v>
      </c>
      <c r="AM75" s="6">
        <f>E75</f>
        <v>4.775436</v>
      </c>
      <c r="AN75" s="6">
        <f>B75</f>
        <v>4.5</v>
      </c>
      <c r="AO75" s="6">
        <f>F75</f>
        <v>4.8709447199999998</v>
      </c>
      <c r="AP75" s="6">
        <f>F75</f>
        <v>4.8709447199999998</v>
      </c>
      <c r="AQ75" s="6">
        <f>F75</f>
        <v>4.8709447199999998</v>
      </c>
      <c r="AR75" s="6">
        <f>F75</f>
        <v>4.8709447199999998</v>
      </c>
      <c r="AS75" s="6">
        <f>F75</f>
        <v>4.8709447199999998</v>
      </c>
      <c r="AT75" s="6">
        <f>F75</f>
        <v>4.8709447199999998</v>
      </c>
      <c r="AU75" s="6">
        <f>H75</f>
        <v>5.0677308866880004</v>
      </c>
      <c r="AV75" s="8">
        <f>SUM(AD75:AU75)</f>
        <v>85.159671206687989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1">
        <f>SUM(AB52:AB75)</f>
        <v>40225.1</v>
      </c>
      <c r="V76" s="22"/>
      <c r="W76" s="22">
        <f>U76/6</f>
        <v>6704.1833333333334</v>
      </c>
      <c r="X76" s="22"/>
      <c r="Y76" s="22"/>
      <c r="Z76" s="22"/>
      <c r="AA76" s="22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22"/>
      <c r="AP76" s="22"/>
      <c r="AQ76" s="22"/>
      <c r="AR76" s="22"/>
      <c r="AS76" s="22"/>
      <c r="AT76" s="22"/>
      <c r="AU76" s="22"/>
      <c r="AV76" s="8">
        <f>SUM(AV52:AV75)</f>
        <v>42627.560618657357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33">
        <f>AV76/18</f>
        <v>2368.1978121476309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9">
        <f t="shared" ref="AD78:AU78" si="6">SUM(AD52:AD75)</f>
        <v>1013.4</v>
      </c>
      <c r="AE78" s="9">
        <f t="shared" si="6"/>
        <v>2643.7</v>
      </c>
      <c r="AF78" s="9">
        <f t="shared" si="6"/>
        <v>751.12800000000004</v>
      </c>
      <c r="AG78" s="9">
        <f t="shared" si="6"/>
        <v>4843.47</v>
      </c>
      <c r="AH78" s="9">
        <f t="shared" si="6"/>
        <v>751.12800000000004</v>
      </c>
      <c r="AI78" s="9">
        <f t="shared" si="6"/>
        <v>3038.6962799999997</v>
      </c>
      <c r="AJ78" s="9">
        <f t="shared" si="6"/>
        <v>766.15055999999993</v>
      </c>
      <c r="AK78" s="9">
        <f t="shared" si="6"/>
        <v>4940.3393999999998</v>
      </c>
      <c r="AL78" s="9">
        <f t="shared" si="6"/>
        <v>781.47357120000004</v>
      </c>
      <c r="AM78" s="9">
        <f t="shared" si="6"/>
        <v>3099.4702056000001</v>
      </c>
      <c r="AN78" s="9">
        <f t="shared" si="6"/>
        <v>781.19813520000002</v>
      </c>
      <c r="AO78" s="9">
        <f t="shared" si="6"/>
        <v>5101.1355921120003</v>
      </c>
      <c r="AP78" s="9">
        <f t="shared" si="6"/>
        <v>797.10304262400007</v>
      </c>
      <c r="AQ78" s="9">
        <f t="shared" si="6"/>
        <v>3161.4596097120002</v>
      </c>
      <c r="AR78" s="9">
        <f t="shared" si="6"/>
        <v>812.94768458208011</v>
      </c>
      <c r="AS78" s="9">
        <f t="shared" si="6"/>
        <v>5242.6302751008006</v>
      </c>
      <c r="AT78" s="9">
        <f t="shared" si="6"/>
        <v>812.94768458208011</v>
      </c>
      <c r="AU78" s="9">
        <f t="shared" si="6"/>
        <v>3289.1825779443648</v>
      </c>
      <c r="AV78" s="9">
        <f>SUM(AD78:AU78)</f>
        <v>42627.560618657328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L07 à L11 L+RS 2000an</vt:lpstr>
      <vt:lpstr>L15 à L22 + RS</vt:lpstr>
      <vt:lpstr>L23 à 29</vt:lpstr>
      <vt:lpstr>L23-L29RS</vt:lpstr>
      <vt:lpstr>L30-L50</vt:lpstr>
      <vt:lpstr>L37-L45 RS</vt:lpstr>
      <vt:lpstr>L55-L80</vt:lpstr>
      <vt:lpstr>L75 RS</vt:lpstr>
      <vt:lpstr>L90-L132</vt:lpstr>
      <vt:lpstr>L90-L132 RS</vt:lpstr>
      <vt:lpstr>Feuil1</vt:lpstr>
      <vt:lpstr>coopenoix L11-10B</vt:lpstr>
      <vt:lpstr>Calcul simplifié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BRET</dc:creator>
  <cp:lastModifiedBy>SFACS</cp:lastModifiedBy>
  <cp:lastPrinted>2020-06-17T10:04:47Z</cp:lastPrinted>
  <dcterms:created xsi:type="dcterms:W3CDTF">2016-04-22T06:30:39Z</dcterms:created>
  <dcterms:modified xsi:type="dcterms:W3CDTF">2021-09-29T12:49:51Z</dcterms:modified>
</cp:coreProperties>
</file>